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omments3.xml" ContentType="application/vnd.openxmlformats-officedocument.spreadsheetml.comments+xml"/>
  <Override PartName="/xl/drawings/drawing4.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dd9ec1c5bb404686" Type="http://schemas.microsoft.com/office/2006/relationships/ui/extensibility" Target="customUI/customUI.xml"/><Relationship Id="rId2" Type="http://schemas.openxmlformats.org/package/2006/relationships/metadata/core-properties" Target="docProps/core.xml"/><Relationship Id="rId1" Type="http://schemas.openxmlformats.org/officeDocument/2006/relationships/officeDocument" Target="xl/workbook.xml"/><Relationship Id="R434ffec579f94669"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E:\DWRs2\"/>
    </mc:Choice>
  </mc:AlternateContent>
  <xr:revisionPtr revIDLastSave="0" documentId="13_ncr:1_{3A54A76E-3943-470D-8531-A4C7C5ED1678}" xr6:coauthVersionLast="47" xr6:coauthVersionMax="47" xr10:uidLastSave="{00000000-0000-0000-0000-000000000000}"/>
  <workbookProtection workbookAlgorithmName="SHA-512" workbookHashValue="nlSeaH8MAWSd43Vo8D0MomQ885VZ20gaYsgEDyAa5socDcpJYKatnVOpabGiELXmssFLir9HZs5ySwHfoTeZvQ==" workbookSaltValue="Pikpa+AgPF1Guwr10JH32g==" workbookSpinCount="100000" lockStructure="1"/>
  <bookViews>
    <workbookView xWindow="57480" yWindow="-120" windowWidth="29040" windowHeight="18240" tabRatio="588" activeTab="3" xr2:uid="{00000000-000D-0000-FFFF-FFFF00000000}"/>
  </bookViews>
  <sheets>
    <sheet name="Summary" sheetId="6" r:id="rId1"/>
    <sheet name="Validations" sheetId="643" r:id="rId2"/>
    <sheet name="DWR" sheetId="8" r:id="rId3"/>
    <sheet name="Instructions" sheetId="640" r:id="rId4"/>
    <sheet name="A" sheetId="632" state="veryHidden" r:id="rId5"/>
    <sheet name="B" sheetId="633" state="veryHidden" r:id="rId6"/>
    <sheet name="C" sheetId="634" state="veryHidden" r:id="rId7"/>
    <sheet name="D" sheetId="635" state="veryHidden" r:id="rId8"/>
    <sheet name="E" sheetId="636" state="veryHidden" r:id="rId9"/>
    <sheet name="F" sheetId="637" state="veryHidden" r:id="rId10"/>
    <sheet name="G" sheetId="639" state="veryHidden" r:id="rId11"/>
    <sheet name="Markups" sheetId="644" state="veryHidden" r:id="rId12"/>
  </sheets>
  <functionGroups builtInGroupCount="19"/>
  <definedNames>
    <definedName name="Admin_Columns" hidden="1">DWR!$I:$J</definedName>
    <definedName name="Admin_Rows" hidden="1">DWR!$5:$5,DWR!$18:$18,DWR!$37:$37,DWR!$54:$54,DWR!$70:$70,DWR!$84:$84,DWR!$99:$99</definedName>
    <definedName name="BaseAutoID" hidden="1">DWR!$I$5</definedName>
    <definedName name="Basic_Markup_on_23" hidden="1">DWR!$H$109</definedName>
    <definedName name="bEditMode" hidden="1">FALSE</definedName>
    <definedName name="Block_A" hidden="1">DWR!$A$19:$I$27</definedName>
    <definedName name="Block_B" hidden="1">DWR!$A$38:$I$46</definedName>
    <definedName name="Block_C" hidden="1">DWR!$A$55:$I$62</definedName>
    <definedName name="Block_D" hidden="1">DWR!$A$71:$I$76</definedName>
    <definedName name="Block_E" hidden="1">DWR!$A$85:$I$91</definedName>
    <definedName name="Block_F" hidden="1">DWR!$A$100:$I$107</definedName>
    <definedName name="Contractor_Name" hidden="1">Summary!$A$5</definedName>
    <definedName name="Data_Entry_Cells_Format" hidden="1">DWR!$H$5</definedName>
    <definedName name="Description_Of_Works" hidden="1">DWR!$A$9</definedName>
    <definedName name="DWR_Date" hidden="1">DWR!$K$4</definedName>
    <definedName name="DWR_Maximum" hidden="1">50000</definedName>
    <definedName name="DWR_Number" hidden="1">DWR!$L$5</definedName>
    <definedName name="DWR_Total_Payable" hidden="1">DWR!$K$118</definedName>
    <definedName name="FA_Number" hidden="1">DWR!$A$4</definedName>
    <definedName name="FA_Total" hidden="1">Summary!$L$3</definedName>
    <definedName name="GC_Markup_Equipment" hidden="1">0.15</definedName>
    <definedName name="GC_Markup_EquipmentReduced" hidden="1">0</definedName>
    <definedName name="GC_Markup_FoodLodging" hidden="1">0.15</definedName>
    <definedName name="GC_Markup_FoodLodgingReduced" hidden="1">0.15</definedName>
    <definedName name="GC_Markup_Labour" hidden="1">0.3</definedName>
    <definedName name="GC_Markup_LabourReduced" hidden="1">0.1875</definedName>
    <definedName name="GC_Markup_Materials" hidden="1">0.15</definedName>
    <definedName name="GC_Markup_MaterialsReduced" hidden="1">0.15</definedName>
    <definedName name="GC_Markup_PrepWork" hidden="1">0.15</definedName>
    <definedName name="GC_Markup_PrepWorkReduced" hidden="1">0.1</definedName>
    <definedName name="GC_Markup_Subcontractor" hidden="1">0.1</definedName>
    <definedName name="General_Conditions_Date" hidden="1">Summary!$D$3</definedName>
    <definedName name="General_Description_Of_Work" hidden="1">Summary!$A$7</definedName>
    <definedName name="HighlightValidationListrow" hidden="1">7</definedName>
    <definedName name="LastMarkupDWR" hidden="1">Summary!$L$6</definedName>
    <definedName name="Payroll_Additives" hidden="1">DWR!$H$29</definedName>
    <definedName name="Percent_FA_To_Date" hidden="1">Summary!$L$4</definedName>
    <definedName name="Previous_DWR_Total" hidden="1">DWR!$K$5</definedName>
    <definedName name="_xlnm.Print_Area" localSheetId="2">DWR!$A$1:$M$125</definedName>
    <definedName name="_xlnm.Print_Titles" localSheetId="2">DWR!$1:$4</definedName>
    <definedName name="_xlnm.Print_Titles" localSheetId="0">Summary!$1:$10</definedName>
    <definedName name="Project_Number" hidden="1">Summary!$A$3</definedName>
    <definedName name="PS_Number" hidden="1">DWR!$D$4</definedName>
    <definedName name="ReducedMarkups" hidden="1">DWR!$L$13</definedName>
    <definedName name="rngAllBlocksDataEntry" hidden="1">DWR!$A$18:$H$27,DWR!$A$37:$H$46,DWR!$A$54:$H$62,DWR!$A$70:$H$76,DWR!$A$84:$H$91,DWR!$A$99:$H$107</definedName>
    <definedName name="rngAutoID" hidden="1">DWR!$I$18:$I$107</definedName>
    <definedName name="rngGeneralDataEntry" hidden="1">DWR!$A$4,DWR!$D$4,DWR!$A$9,DWR!$K$4,DWR!$G$7:$L$10,DWR!$H$29,DWR!$H$30,DWR!$H$109,DWR!$A$117,DWR!$D$117,DWR!$A$125,DWR!$D$125,DWR!$F$125,DWR!$L$125</definedName>
    <definedName name="SigDate1" hidden="1">DWR!$D$117</definedName>
    <definedName name="SigDate2" hidden="1">DWR!$D$125</definedName>
    <definedName name="SigDate3" hidden="1">DWR!$L$125</definedName>
    <definedName name="Signature1" hidden="1">DWR!$A$117</definedName>
    <definedName name="Signature2" hidden="1">DWR!$A$125</definedName>
    <definedName name="Signature3" hidden="1">DWR!$F$125</definedName>
    <definedName name="Sub_Con_A" hidden="1">DWR!$G$7</definedName>
    <definedName name="Sub_Con_B" hidden="1">DWR!$G$8</definedName>
    <definedName name="Sub_Con_C" hidden="1">DWR!$G$9</definedName>
    <definedName name="Sub_Con_D" hidden="1">DWR!$G$10</definedName>
    <definedName name="Subtotal_Contractor_Markup_Subs" hidden="1">DWR!$K$116</definedName>
    <definedName name="SZNIMDA" comment="Administration User contains this string" hidden="1">"(admin)"</definedName>
    <definedName name="SZWKBPWD" comment="Workbook and Worksheet password" hidden="1">"19Amadeo28!"</definedName>
    <definedName name="Tender_Price" hidden="1">Summary!$L$2</definedName>
    <definedName name="Tool_Allowance" hidden="1">DWR!$H$30</definedName>
    <definedName name="Total_Block_A" hidden="1">DWR!$H$33</definedName>
    <definedName name="Total_Block_B" hidden="1">DWR!$H$50</definedName>
    <definedName name="Total_Block_C" hidden="1">DWR!$H$66</definedName>
    <definedName name="Total_Block_D" hidden="1">DWR!$H$80</definedName>
    <definedName name="Total_Block_E" hidden="1">DWR!$H$95</definedName>
    <definedName name="Total_Block_F" hidden="1">DWR!$H$111</definedName>
    <definedName name="Total_Contractor_Markup_Subs" hidden="1">Summary!$L$9</definedName>
    <definedName name="Version" hidden="1">DWR!$D$5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3" i="644" l="1"/>
  <c r="A11" i="6"/>
  <c r="L13" i="8" a="1"/>
  <c r="L13" i="8" s="1"/>
  <c r="H31" i="8" s="1"/>
  <c r="J11" i="6"/>
  <c r="B12" i="640" a="1"/>
  <c r="B55" i="640" a="1"/>
  <c r="H64" i="8" l="1"/>
  <c r="H48" i="8"/>
  <c r="B12" i="640"/>
  <c r="B55" i="640"/>
  <c r="H78" i="8"/>
  <c r="H93" i="8"/>
  <c r="K11" i="6"/>
  <c r="J9" i="6"/>
  <c r="L71" i="8" l="1"/>
  <c r="K71" i="8"/>
  <c r="J71" i="8"/>
  <c r="L72" i="8"/>
  <c r="K72" i="8"/>
  <c r="J72" i="8"/>
  <c r="AG2" i="643" l="1"/>
  <c r="V2" i="643"/>
  <c r="K2" i="643"/>
  <c r="U4" i="643" l="1"/>
  <c r="L22" i="8" l="1"/>
  <c r="K22" i="8"/>
  <c r="J22" i="8"/>
  <c r="L39" i="8" l="1"/>
  <c r="K39" i="8"/>
  <c r="J39" i="8"/>
  <c r="L38" i="8"/>
  <c r="K38" i="8"/>
  <c r="J38" i="8"/>
  <c r="L73" i="8"/>
  <c r="K73" i="8"/>
  <c r="J73" i="8"/>
  <c r="L40" i="8"/>
  <c r="K40" i="8"/>
  <c r="J40" i="8"/>
  <c r="L21" i="8"/>
  <c r="K21" i="8"/>
  <c r="J21" i="8"/>
  <c r="L20" i="8"/>
  <c r="K20" i="8"/>
  <c r="J20" i="8"/>
  <c r="L19" i="8"/>
  <c r="K19" i="8"/>
  <c r="J19" i="8"/>
  <c r="L24" i="8"/>
  <c r="K24" i="8"/>
  <c r="J24" i="8"/>
  <c r="L23" i="8"/>
  <c r="K23" i="8"/>
  <c r="J23" i="8"/>
  <c r="L25" i="8"/>
  <c r="K25" i="8"/>
  <c r="J25" i="8"/>
  <c r="L26" i="8"/>
  <c r="L27" i="8"/>
  <c r="K26" i="8"/>
  <c r="K27" i="8"/>
  <c r="J26" i="8"/>
  <c r="J27" i="8"/>
  <c r="L55" i="8"/>
  <c r="K55" i="8"/>
  <c r="J55" i="8"/>
  <c r="L56" i="8"/>
  <c r="K56" i="8"/>
  <c r="J56" i="8"/>
  <c r="L57" i="8"/>
  <c r="K57" i="8"/>
  <c r="J57" i="8"/>
  <c r="L58" i="8"/>
  <c r="K58" i="8"/>
  <c r="J58" i="8"/>
  <c r="L59" i="8"/>
  <c r="K59" i="8"/>
  <c r="J59" i="8"/>
  <c r="L60" i="8"/>
  <c r="K60" i="8"/>
  <c r="J60" i="8"/>
  <c r="L61" i="8"/>
  <c r="K61" i="8"/>
  <c r="J61" i="8"/>
  <c r="AF4" i="643"/>
  <c r="L41" i="8"/>
  <c r="K41" i="8"/>
  <c r="J41" i="8"/>
  <c r="L44" i="8"/>
  <c r="K44" i="8"/>
  <c r="J44" i="8"/>
  <c r="L46" i="8"/>
  <c r="K46" i="8"/>
  <c r="J46" i="8"/>
  <c r="L45" i="8"/>
  <c r="K45" i="8"/>
  <c r="J45" i="8"/>
  <c r="L43" i="8"/>
  <c r="K43" i="8"/>
  <c r="J43" i="8"/>
  <c r="L42" i="8"/>
  <c r="K42" i="8"/>
  <c r="J42" i="8"/>
  <c r="AG4" i="643" l="1"/>
  <c r="L28" i="8"/>
  <c r="K28" i="8"/>
  <c r="K47" i="8"/>
  <c r="L47" i="8"/>
  <c r="L2" i="8" l="1"/>
  <c r="L6" i="6" l="1" a="1"/>
  <c r="L6" i="6" s="1"/>
  <c r="L107" i="8" l="1"/>
  <c r="K107" i="8"/>
  <c r="J107" i="8"/>
  <c r="L106" i="8"/>
  <c r="K106" i="8"/>
  <c r="J106" i="8"/>
  <c r="L105" i="8"/>
  <c r="K105" i="8"/>
  <c r="J105" i="8"/>
  <c r="L104" i="8"/>
  <c r="K104" i="8"/>
  <c r="J104" i="8"/>
  <c r="L103" i="8"/>
  <c r="K103" i="8"/>
  <c r="J103" i="8"/>
  <c r="L102" i="8"/>
  <c r="K102" i="8"/>
  <c r="J102" i="8"/>
  <c r="L101" i="8"/>
  <c r="K101" i="8"/>
  <c r="J101" i="8"/>
  <c r="L100" i="8"/>
  <c r="K100" i="8"/>
  <c r="J100" i="8"/>
  <c r="L91" i="8"/>
  <c r="K91" i="8"/>
  <c r="J91" i="8"/>
  <c r="L90" i="8"/>
  <c r="K90" i="8"/>
  <c r="J90" i="8"/>
  <c r="L89" i="8"/>
  <c r="K89" i="8"/>
  <c r="J89" i="8"/>
  <c r="L88" i="8"/>
  <c r="K88" i="8"/>
  <c r="J88" i="8"/>
  <c r="L87" i="8"/>
  <c r="K87" i="8"/>
  <c r="J87" i="8"/>
  <c r="L86" i="8"/>
  <c r="K86" i="8"/>
  <c r="J86" i="8"/>
  <c r="L85" i="8"/>
  <c r="K85" i="8"/>
  <c r="J85" i="8"/>
  <c r="L76" i="8"/>
  <c r="K76" i="8"/>
  <c r="J76" i="8"/>
  <c r="L75" i="8"/>
  <c r="K75" i="8"/>
  <c r="J75" i="8"/>
  <c r="L74" i="8"/>
  <c r="K74" i="8"/>
  <c r="J74" i="8"/>
  <c r="L62" i="8"/>
  <c r="K62" i="8"/>
  <c r="J62" i="8"/>
  <c r="L12" i="8"/>
  <c r="A7" i="8"/>
  <c r="K5" i="8"/>
  <c r="L14" i="8" s="1"/>
  <c r="I5" i="8"/>
  <c r="F4" i="8"/>
  <c r="D2" i="8" a="1"/>
  <c r="D2" i="8" s="1"/>
  <c r="A9" i="6"/>
  <c r="L9" i="6"/>
  <c r="L5" i="6" s="1"/>
  <c r="I9" i="6"/>
  <c r="H9" i="6"/>
  <c r="G9" i="6"/>
  <c r="F9" i="6"/>
  <c r="E9" i="6"/>
  <c r="D9" i="6"/>
  <c r="V4" i="643"/>
  <c r="J4" i="643"/>
  <c r="K4" i="643" s="1"/>
  <c r="H32" i="8" l="1"/>
  <c r="K92" i="8"/>
  <c r="L92" i="8"/>
  <c r="K29" i="8"/>
  <c r="K77" i="8"/>
  <c r="K108" i="8"/>
  <c r="K109" i="8" s="1"/>
  <c r="L108" i="8"/>
  <c r="L109" i="8" s="1"/>
  <c r="L111" i="8" s="1"/>
  <c r="L77" i="8"/>
  <c r="K63" i="8"/>
  <c r="L63" i="8"/>
  <c r="L30" i="8"/>
  <c r="L3" i="6"/>
  <c r="L4" i="6" s="1"/>
  <c r="K30" i="8" l="1"/>
  <c r="K114" i="8"/>
  <c r="L29" i="8"/>
  <c r="L114" i="8"/>
  <c r="L78" i="8" l="1"/>
  <c r="L80" i="8" s="1"/>
  <c r="L64" i="8"/>
  <c r="L66" i="8" s="1"/>
  <c r="K31" i="8"/>
  <c r="K93" i="8"/>
  <c r="K48" i="8"/>
  <c r="K78" i="8" l="1"/>
  <c r="L31" i="8"/>
  <c r="K64" i="8"/>
  <c r="L48" i="8"/>
  <c r="L93" i="8"/>
  <c r="L95" i="8" s="1"/>
  <c r="L33" i="8" l="1"/>
  <c r="K32" i="8"/>
  <c r="L32" i="8"/>
  <c r="L50" i="8"/>
  <c r="K115" i="8"/>
  <c r="L115" i="8"/>
  <c r="L117" i="8" s="1"/>
  <c r="H49" i="8" l="1"/>
  <c r="K49" i="8" s="1"/>
  <c r="H65" i="8" s="1"/>
  <c r="K33" i="8"/>
  <c r="H33" i="8" s="1"/>
  <c r="L49" i="8" l="1"/>
  <c r="K50" i="8"/>
  <c r="H50" i="8" s="1"/>
  <c r="K65" i="8"/>
  <c r="K66" i="8" s="1"/>
  <c r="H66" i="8" s="1"/>
  <c r="L65" i="8"/>
  <c r="H79" i="8" l="1"/>
  <c r="L79" i="8" l="1"/>
  <c r="K79" i="8"/>
  <c r="H94" i="8" l="1"/>
  <c r="K80" i="8"/>
  <c r="H80" i="8" s="1"/>
  <c r="L94" i="8" l="1"/>
  <c r="K94" i="8"/>
  <c r="H110" i="8" l="1"/>
  <c r="K95" i="8"/>
  <c r="H95" i="8" s="1"/>
  <c r="L110" i="8" l="1"/>
  <c r="K110" i="8"/>
  <c r="K111" i="8" l="1"/>
  <c r="H111" i="8" s="1"/>
  <c r="K116" i="8"/>
  <c r="K117" i="8" s="1"/>
  <c r="K118"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Stefano J Condotta</author>
  </authors>
  <commentList>
    <comment ref="B10" authorId="0" shapeId="0" xr:uid="{00000000-0006-0000-0300-000001000000}">
      <text>
        <r>
          <rPr>
            <sz val="9"/>
            <color indexed="81"/>
            <rFont val="Tomaha"/>
          </rPr>
          <t xml:space="preserve">A </t>
        </r>
        <r>
          <rPr>
            <b/>
            <sz val="9"/>
            <color indexed="81"/>
            <rFont val="Tomaha"/>
          </rPr>
          <t>y</t>
        </r>
        <r>
          <rPr>
            <sz val="9"/>
            <color indexed="81"/>
            <rFont val="Tomaha"/>
          </rPr>
          <t xml:space="preserve"> or </t>
        </r>
        <r>
          <rPr>
            <b/>
            <sz val="9"/>
            <color indexed="81"/>
            <rFont val="Tomaha"/>
          </rPr>
          <t>n</t>
        </r>
        <r>
          <rPr>
            <sz val="9"/>
            <color indexed="81"/>
            <rFont val="Tomaha"/>
          </rPr>
          <t xml:space="preserve"> entry will respectively include or exclude the values in the </t>
        </r>
        <r>
          <rPr>
            <b/>
            <sz val="9"/>
            <color indexed="81"/>
            <rFont val="Tomaha"/>
          </rPr>
          <t>Totals to Date</t>
        </r>
        <r>
          <rPr>
            <sz val="9"/>
            <color indexed="81"/>
            <rFont val="Tomaha"/>
          </rPr>
          <t xml:space="preserve"> row and the </t>
        </r>
        <r>
          <rPr>
            <b/>
            <sz val="9"/>
            <color indexed="81"/>
            <rFont val="Tomaha"/>
          </rPr>
          <t>DWR / SA FA Total Paid</t>
        </r>
        <r>
          <rPr>
            <sz val="9"/>
            <color indexed="81"/>
            <rFont val="Tomaha"/>
          </rPr>
          <t xml:space="preserve"> column.</t>
        </r>
      </text>
    </comment>
    <comment ref="D10" authorId="0" shapeId="0" xr:uid="{A4DAC8C5-DAB1-4711-B30A-CACB04D53CAD}">
      <text>
        <r>
          <rPr>
            <sz val="9"/>
            <color indexed="81"/>
            <rFont val="Tomaha"/>
          </rPr>
          <t xml:space="preserve">Double click any </t>
        </r>
        <r>
          <rPr>
            <b/>
            <sz val="9"/>
            <color indexed="81"/>
            <rFont val="Tomaha"/>
          </rPr>
          <t>Block A</t>
        </r>
        <r>
          <rPr>
            <sz val="9"/>
            <color indexed="81"/>
            <rFont val="Tomaha"/>
          </rPr>
          <t xml:space="preserve"> to </t>
        </r>
        <r>
          <rPr>
            <b/>
            <sz val="9"/>
            <color indexed="81"/>
            <rFont val="Tomaha"/>
          </rPr>
          <t>Block F</t>
        </r>
        <r>
          <rPr>
            <sz val="9"/>
            <color indexed="81"/>
            <rFont val="Tomaha"/>
          </rPr>
          <t xml:space="preserve"> value to drill down to those DWR record(s).</t>
        </r>
      </text>
    </comment>
    <comment ref="J10" authorId="0" shapeId="0" xr:uid="{2F985712-E90C-4E59-B140-928DAE62F861}">
      <text>
        <r>
          <rPr>
            <sz val="9"/>
            <color indexed="81"/>
            <rFont val="Tomaha"/>
          </rPr>
          <t xml:space="preserve">Double click on any </t>
        </r>
        <r>
          <rPr>
            <b/>
            <sz val="9"/>
            <color indexed="81"/>
            <rFont val="Tomaha"/>
          </rPr>
          <t>FA Total Paid</t>
        </r>
        <r>
          <rPr>
            <sz val="9"/>
            <color indexed="81"/>
            <rFont val="Tomaha"/>
          </rPr>
          <t xml:space="preserve"> value to drill down to that DWR value.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Stefano J Condotta</author>
  </authors>
  <commentList>
    <comment ref="W2" authorId="0" shapeId="0" xr:uid="{00000000-0006-0000-0100-000001000000}">
      <text>
        <r>
          <rPr>
            <b/>
            <sz val="10"/>
            <color indexed="81"/>
            <rFont val="Tahoma"/>
            <family val="2"/>
          </rPr>
          <t xml:space="preserve">Tip: </t>
        </r>
        <r>
          <rPr>
            <sz val="10"/>
            <color indexed="81"/>
            <rFont val="Tahoma"/>
            <family val="2"/>
          </rPr>
          <t xml:space="preserve">Click the </t>
        </r>
        <r>
          <rPr>
            <b/>
            <sz val="10"/>
            <color indexed="81"/>
            <rFont val="Tahoma"/>
            <family val="2"/>
          </rPr>
          <t xml:space="preserve">Update Validation Data </t>
        </r>
        <r>
          <rPr>
            <sz val="10"/>
            <color indexed="81"/>
            <rFont val="Tahoma"/>
            <family val="2"/>
          </rPr>
          <t xml:space="preserve">button to update the </t>
        </r>
        <r>
          <rPr>
            <b/>
            <sz val="10"/>
            <color indexed="81"/>
            <rFont val="Tahoma"/>
            <family val="2"/>
          </rPr>
          <t>Block E</t>
        </r>
        <r>
          <rPr>
            <sz val="10"/>
            <color indexed="81"/>
            <rFont val="Tahoma"/>
            <family val="2"/>
          </rPr>
          <t xml:space="preserve"> list from the </t>
        </r>
        <r>
          <rPr>
            <b/>
            <sz val="10"/>
            <color indexed="81"/>
            <rFont val="Tahoma"/>
            <family val="2"/>
          </rPr>
          <t>Block A</t>
        </r>
        <r>
          <rPr>
            <sz val="10"/>
            <color indexed="81"/>
            <rFont val="Tahoma"/>
            <family val="2"/>
          </rPr>
          <t xml:space="preserve"> list. This saves retyping the same values </t>
        </r>
        <r>
          <rPr>
            <sz val="10"/>
            <color indexed="81"/>
            <rFont val="Tahoma"/>
            <family val="2"/>
          </rPr>
          <t xml:space="preserve">when </t>
        </r>
        <r>
          <rPr>
            <b/>
            <sz val="10"/>
            <color indexed="81"/>
            <rFont val="Tahoma"/>
            <family val="2"/>
          </rPr>
          <t>Block A</t>
        </r>
        <r>
          <rPr>
            <sz val="10"/>
            <color indexed="81"/>
            <rFont val="Tahoma"/>
            <family val="2"/>
          </rPr>
          <t xml:space="preserve"> is updated. Look for the </t>
        </r>
        <r>
          <rPr>
            <b/>
            <sz val="10"/>
            <color indexed="81"/>
            <rFont val="Tahoma"/>
            <family val="2"/>
          </rPr>
          <t>Autofill Block E</t>
        </r>
        <r>
          <rPr>
            <sz val="10"/>
            <color indexed="81"/>
            <rFont val="Tahoma"/>
            <family val="2"/>
          </rPr>
          <t xml:space="preserve"> button.</t>
        </r>
      </text>
    </comment>
    <comment ref="F3" authorId="0" shapeId="0" xr:uid="{7EA97B61-1CB0-4946-A2BF-9433CBB49F51}">
      <text>
        <r>
          <rPr>
            <b/>
            <sz val="10"/>
            <color indexed="81"/>
            <rFont val="Tomaha"/>
          </rPr>
          <t xml:space="preserve">Employee is a subcontractor?
Enter: </t>
        </r>
        <r>
          <rPr>
            <b/>
            <sz val="10"/>
            <color indexed="10"/>
            <rFont val="Tomaha"/>
          </rPr>
          <t>y</t>
        </r>
        <r>
          <rPr>
            <sz val="10"/>
            <color indexed="81"/>
            <rFont val="Tomaha"/>
          </rPr>
          <t xml:space="preserve">es, </t>
        </r>
        <r>
          <rPr>
            <b/>
            <sz val="10"/>
            <color indexed="10"/>
            <rFont val="Tomaha"/>
          </rPr>
          <t>n</t>
        </r>
        <r>
          <rPr>
            <sz val="10"/>
            <color indexed="81"/>
            <rFont val="Tomaha"/>
          </rPr>
          <t xml:space="preserve">o, subcontractor </t>
        </r>
        <r>
          <rPr>
            <b/>
            <sz val="10"/>
            <color indexed="10"/>
            <rFont val="Tomaha"/>
          </rPr>
          <t>a</t>
        </r>
        <r>
          <rPr>
            <sz val="10"/>
            <color indexed="81"/>
            <rFont val="Tomaha"/>
          </rPr>
          <t>ffiliated with the contractor</t>
        </r>
      </text>
    </comment>
    <comment ref="Q3" authorId="0" shapeId="0" xr:uid="{6269EF06-F3B0-4E91-8023-5F5BE4D6481D}">
      <text>
        <r>
          <rPr>
            <b/>
            <sz val="10"/>
            <color indexed="81"/>
            <rFont val="Tomaha"/>
          </rPr>
          <t xml:space="preserve">Employee is a subcontractor?
Enter: </t>
        </r>
        <r>
          <rPr>
            <b/>
            <sz val="10"/>
            <color indexed="10"/>
            <rFont val="Tomaha"/>
          </rPr>
          <t>y</t>
        </r>
        <r>
          <rPr>
            <sz val="10"/>
            <color indexed="81"/>
            <rFont val="Tomaha"/>
          </rPr>
          <t xml:space="preserve">es, </t>
        </r>
        <r>
          <rPr>
            <b/>
            <sz val="10"/>
            <color indexed="10"/>
            <rFont val="Tomaha"/>
          </rPr>
          <t>n</t>
        </r>
        <r>
          <rPr>
            <sz val="10"/>
            <color indexed="81"/>
            <rFont val="Tomaha"/>
          </rPr>
          <t xml:space="preserve">o, subcontractor </t>
        </r>
        <r>
          <rPr>
            <b/>
            <sz val="10"/>
            <color indexed="10"/>
            <rFont val="Tomaha"/>
          </rPr>
          <t>a</t>
        </r>
        <r>
          <rPr>
            <sz val="10"/>
            <color indexed="81"/>
            <rFont val="Tomaha"/>
          </rPr>
          <t>ffiliated with the contractor</t>
        </r>
      </text>
    </comment>
    <comment ref="AB3" authorId="0" shapeId="0" xr:uid="{88C23EE0-0501-4643-8835-952E607936ED}">
      <text>
        <r>
          <rPr>
            <b/>
            <sz val="10"/>
            <color indexed="81"/>
            <rFont val="Tomaha"/>
          </rPr>
          <t xml:space="preserve">Employee is a subcontractor?
Enter: </t>
        </r>
        <r>
          <rPr>
            <b/>
            <sz val="10"/>
            <color indexed="10"/>
            <rFont val="Tomaha"/>
          </rPr>
          <t>y</t>
        </r>
        <r>
          <rPr>
            <sz val="10"/>
            <color indexed="81"/>
            <rFont val="Tomaha"/>
          </rPr>
          <t xml:space="preserve">es, </t>
        </r>
        <r>
          <rPr>
            <b/>
            <sz val="10"/>
            <color indexed="10"/>
            <rFont val="Tomaha"/>
          </rPr>
          <t>n</t>
        </r>
        <r>
          <rPr>
            <sz val="10"/>
            <color indexed="81"/>
            <rFont val="Tomaha"/>
          </rPr>
          <t xml:space="preserve">o, subcontractor </t>
        </r>
        <r>
          <rPr>
            <b/>
            <sz val="10"/>
            <color indexed="10"/>
            <rFont val="Tomaha"/>
          </rPr>
          <t>a</t>
        </r>
        <r>
          <rPr>
            <sz val="10"/>
            <color indexed="81"/>
            <rFont val="Tomaha"/>
          </rPr>
          <t>ffiliated with the contractor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Don Shaw</author>
  </authors>
  <commentList>
    <comment ref="L12" authorId="0" shapeId="0" xr:uid="{80455F69-BE67-485B-8739-3EC7B7852C91}">
      <text>
        <r>
          <rPr>
            <sz val="8"/>
            <color indexed="81"/>
            <rFont val="Tomaha"/>
          </rPr>
          <t xml:space="preserve">The </t>
        </r>
        <r>
          <rPr>
            <b/>
            <sz val="8"/>
            <color indexed="81"/>
            <rFont val="Tomaha"/>
          </rPr>
          <t>General Conditions</t>
        </r>
        <r>
          <rPr>
            <sz val="8"/>
            <color indexed="81"/>
            <rFont val="Tomaha"/>
          </rPr>
          <t xml:space="preserve"> date is duplicated from the </t>
        </r>
        <r>
          <rPr>
            <b/>
            <sz val="8"/>
            <color indexed="81"/>
            <rFont val="Tomaha"/>
          </rPr>
          <t>Summary</t>
        </r>
        <r>
          <rPr>
            <sz val="8"/>
            <color indexed="81"/>
            <rFont val="Tomaha"/>
          </rPr>
          <t xml:space="preserve"> sheet. The </t>
        </r>
        <r>
          <rPr>
            <b/>
            <sz val="8"/>
            <color indexed="81"/>
            <rFont val="Tomaha"/>
          </rPr>
          <t>Instructions</t>
        </r>
        <r>
          <rPr>
            <sz val="8"/>
            <color indexed="81"/>
            <rFont val="Tomaha"/>
          </rPr>
          <t xml:space="preserve"> sheet shows the current mark-up rates and the previous rates. This date determines which set of mark-up rates applies. If the date is blank the most current rates apply.</t>
        </r>
      </text>
    </comment>
    <comment ref="L13" authorId="0" shapeId="0" xr:uid="{9EC15C52-D709-47EF-A260-C4E10E02D91D}">
      <text>
        <r>
          <rPr>
            <sz val="8"/>
            <color indexed="81"/>
            <rFont val="Tomaha"/>
          </rPr>
          <t xml:space="preserve">If the </t>
        </r>
        <r>
          <rPr>
            <b/>
            <sz val="8"/>
            <color indexed="81"/>
            <rFont val="Tomaha"/>
          </rPr>
          <t>Cumulative FA Total Paid</t>
        </r>
        <r>
          <rPr>
            <sz val="8"/>
            <color indexed="81"/>
            <rFont val="Tomaha"/>
          </rPr>
          <t xml:space="preserve"> for prior DWRs is 25% or more of the </t>
        </r>
        <r>
          <rPr>
            <b/>
            <sz val="8"/>
            <color indexed="81"/>
            <rFont val="Tomaha"/>
          </rPr>
          <t>Tender Price</t>
        </r>
        <r>
          <rPr>
            <sz val="8"/>
            <color indexed="81"/>
            <rFont val="Tomaha"/>
          </rPr>
          <t xml:space="preserve"> then the answer is </t>
        </r>
        <r>
          <rPr>
            <b/>
            <sz val="8"/>
            <color indexed="81"/>
            <rFont val="Tomaha"/>
          </rPr>
          <t>Yes</t>
        </r>
        <r>
          <rPr>
            <sz val="8"/>
            <color indexed="81"/>
            <rFont val="Tomaha"/>
          </rPr>
          <t xml:space="preserve">. See the </t>
        </r>
        <r>
          <rPr>
            <b/>
            <sz val="8"/>
            <color indexed="81"/>
            <rFont val="Tomaha"/>
          </rPr>
          <t>Instructions</t>
        </r>
        <r>
          <rPr>
            <sz val="8"/>
            <color indexed="81"/>
            <rFont val="Tomaha"/>
          </rPr>
          <t xml:space="preserve"> sheet for the </t>
        </r>
        <r>
          <rPr>
            <b/>
            <sz val="8"/>
            <color indexed="81"/>
            <rFont val="Tomaha"/>
          </rPr>
          <t>Reduced</t>
        </r>
        <r>
          <rPr>
            <sz val="8"/>
            <color indexed="81"/>
            <rFont val="Tomaha"/>
          </rPr>
          <t xml:space="preserve"> rates.</t>
        </r>
      </text>
    </comment>
    <comment ref="L14" authorId="0" shapeId="0" xr:uid="{2E8F5507-0EA1-4F7D-B584-4FA943B03919}">
      <text>
        <r>
          <rPr>
            <sz val="8"/>
            <color indexed="81"/>
            <rFont val="Tomaha"/>
          </rPr>
          <t xml:space="preserve">If this appears as </t>
        </r>
        <r>
          <rPr>
            <b/>
            <sz val="8"/>
            <color indexed="10"/>
            <rFont val="Tomaha"/>
          </rPr>
          <t>n/a</t>
        </r>
        <r>
          <rPr>
            <sz val="8"/>
            <color indexed="81"/>
            <rFont val="Tomaha"/>
          </rPr>
          <t xml:space="preserve">, the contractor's mark-up limit has been reached on piror DWRs and no further mark-ups apply. To check, add up values in the </t>
        </r>
        <r>
          <rPr>
            <b/>
            <sz val="8"/>
            <color indexed="81"/>
            <rFont val="Tomaha"/>
          </rPr>
          <t>Conctractor's Mark-up on Subs</t>
        </r>
        <r>
          <rPr>
            <sz val="8"/>
            <color indexed="81"/>
            <rFont val="Tomaha"/>
          </rPr>
          <t xml:space="preserve"> column in the </t>
        </r>
        <r>
          <rPr>
            <b/>
            <sz val="8"/>
            <color indexed="81"/>
            <rFont val="Tomaha"/>
          </rPr>
          <t>Summary</t>
        </r>
        <r>
          <rPr>
            <sz val="8"/>
            <color indexed="81"/>
            <rFont val="Tomaha"/>
          </rPr>
          <t xml:space="preserve"> sheet. The mark-up limit is shown on the </t>
        </r>
        <r>
          <rPr>
            <b/>
            <sz val="8"/>
            <color indexed="81"/>
            <rFont val="Tomaha"/>
          </rPr>
          <t>Instructions</t>
        </r>
        <r>
          <rPr>
            <sz val="8"/>
            <color indexed="81"/>
            <rFont val="Tomaha"/>
          </rPr>
          <t xml:space="preserve"> sheet.</t>
        </r>
      </text>
    </comment>
    <comment ref="E16" authorId="0" shapeId="0" xr:uid="{0091A19D-CA12-4A0E-AB81-3E824FF18A4F}">
      <text>
        <r>
          <rPr>
            <b/>
            <sz val="9"/>
            <color indexed="81"/>
            <rFont val="Tomaha"/>
          </rPr>
          <t xml:space="preserve">Is the employee a subcontractor?
Enter: </t>
        </r>
        <r>
          <rPr>
            <b/>
            <sz val="9"/>
            <color indexed="10"/>
            <rFont val="Tomaha"/>
          </rPr>
          <t>y</t>
        </r>
        <r>
          <rPr>
            <sz val="9"/>
            <color indexed="81"/>
            <rFont val="Tomaha"/>
          </rPr>
          <t xml:space="preserve">es, </t>
        </r>
        <r>
          <rPr>
            <b/>
            <sz val="9"/>
            <color indexed="10"/>
            <rFont val="Tomaha"/>
          </rPr>
          <t>n</t>
        </r>
        <r>
          <rPr>
            <sz val="9"/>
            <color indexed="81"/>
            <rFont val="Tomaha"/>
          </rPr>
          <t xml:space="preserve">o, subcontractor </t>
        </r>
        <r>
          <rPr>
            <b/>
            <sz val="9"/>
            <color indexed="10"/>
            <rFont val="Tomaha"/>
          </rPr>
          <t>a</t>
        </r>
        <r>
          <rPr>
            <sz val="9"/>
            <color indexed="81"/>
            <rFont val="Tomaha"/>
          </rPr>
          <t>ffiliated with contractor</t>
        </r>
      </text>
    </comment>
    <comment ref="H29" authorId="0" shapeId="0" xr:uid="{00000000-0006-0000-0200-000005000000}">
      <text>
        <r>
          <rPr>
            <sz val="8"/>
            <color indexed="81"/>
            <rFont val="Tomaha"/>
          </rPr>
          <t xml:space="preserve">If payroll additives are different for prime contractors and subcontractors, insert </t>
        </r>
        <r>
          <rPr>
            <b/>
            <sz val="8"/>
            <color indexed="81"/>
            <rFont val="Tomaha"/>
          </rPr>
          <t xml:space="preserve">zero percent </t>
        </r>
        <r>
          <rPr>
            <sz val="8"/>
            <color indexed="81"/>
            <rFont val="Tomaha"/>
          </rPr>
          <t xml:space="preserve">here, include payroll additives in </t>
        </r>
        <r>
          <rPr>
            <b/>
            <sz val="8"/>
            <color indexed="81"/>
            <rFont val="Tomaha"/>
          </rPr>
          <t>Hourly Rate</t>
        </r>
        <r>
          <rPr>
            <sz val="8"/>
            <color indexed="81"/>
            <rFont val="Tomaha"/>
          </rPr>
          <t xml:space="preserve"> above, and include a note under </t>
        </r>
        <r>
          <rPr>
            <b/>
            <sz val="8"/>
            <color indexed="81"/>
            <rFont val="Tomaha"/>
          </rPr>
          <t>Name</t>
        </r>
        <r>
          <rPr>
            <sz val="8"/>
            <color indexed="81"/>
            <rFont val="Tomaha"/>
          </rPr>
          <t xml:space="preserve"> or </t>
        </r>
        <r>
          <rPr>
            <b/>
            <sz val="8"/>
            <color indexed="81"/>
            <rFont val="Tomaha"/>
          </rPr>
          <t>Class</t>
        </r>
        <r>
          <rPr>
            <sz val="8"/>
            <color indexed="81"/>
            <rFont val="Tomaha"/>
          </rPr>
          <t xml:space="preserve"> as to what percentages have been included. Zero percent will display as </t>
        </r>
        <r>
          <rPr>
            <b/>
            <sz val="8"/>
            <color indexed="81"/>
            <rFont val="Tomaha"/>
          </rPr>
          <t>n/a</t>
        </r>
        <r>
          <rPr>
            <sz val="8"/>
            <color indexed="81"/>
            <rFont val="Tomaha"/>
          </rPr>
          <t>.</t>
        </r>
      </text>
    </comment>
    <comment ref="H32" authorId="0" shapeId="0" xr:uid="{E31D5B01-69D2-4655-A086-874F056E11B9}">
      <text>
        <r>
          <rPr>
            <sz val="8"/>
            <color indexed="81"/>
            <rFont val="Tomaha"/>
          </rPr>
          <t xml:space="preserve">If the % mark-up appears as </t>
        </r>
        <r>
          <rPr>
            <b/>
            <sz val="8"/>
            <color indexed="10"/>
            <rFont val="Tomaha"/>
          </rPr>
          <t>n/a</t>
        </r>
        <r>
          <rPr>
            <sz val="8"/>
            <color indexed="81"/>
            <rFont val="Tomaha"/>
          </rPr>
          <t>, the mark-up limit has been reached and no further mark-ups apply. See the mark-up comments at the top of this sheet for more details.</t>
        </r>
      </text>
    </comment>
    <comment ref="K32" authorId="0" shapeId="0" xr:uid="{3C840641-3FA1-4ABE-88D8-854E62A913D4}">
      <text>
        <r>
          <rPr>
            <sz val="8"/>
            <color indexed="81"/>
            <rFont val="Tomaha"/>
          </rPr>
          <t xml:space="preserve">A mark-up value appearing in </t>
        </r>
        <r>
          <rPr>
            <sz val="8"/>
            <color indexed="10"/>
            <rFont val="Tomaha"/>
          </rPr>
          <t>red</t>
        </r>
        <r>
          <rPr>
            <sz val="8"/>
            <color indexed="81"/>
            <rFont val="Tomaha"/>
          </rPr>
          <t xml:space="preserve"> indicates that the maximum threshold has been reached and that the mark up has been adjusted.</t>
        </r>
      </text>
    </comment>
    <comment ref="F35" authorId="0" shapeId="0" xr:uid="{722B1149-D48B-4A03-B8EA-FE1F12FF967D}">
      <text>
        <r>
          <rPr>
            <b/>
            <sz val="9"/>
            <color indexed="81"/>
            <rFont val="Tomaha"/>
          </rPr>
          <t xml:space="preserve">Is the employee a subcontractor?
Enter: </t>
        </r>
        <r>
          <rPr>
            <b/>
            <sz val="9"/>
            <color indexed="10"/>
            <rFont val="Tomaha"/>
          </rPr>
          <t>y</t>
        </r>
        <r>
          <rPr>
            <sz val="9"/>
            <color indexed="81"/>
            <rFont val="Tomaha"/>
          </rPr>
          <t xml:space="preserve">es, </t>
        </r>
        <r>
          <rPr>
            <b/>
            <sz val="9"/>
            <color indexed="10"/>
            <rFont val="Tomaha"/>
          </rPr>
          <t>n</t>
        </r>
        <r>
          <rPr>
            <sz val="9"/>
            <color indexed="81"/>
            <rFont val="Tomaha"/>
          </rPr>
          <t xml:space="preserve">o, subcontractor </t>
        </r>
        <r>
          <rPr>
            <b/>
            <sz val="9"/>
            <color indexed="10"/>
            <rFont val="Tomaha"/>
          </rPr>
          <t>a</t>
        </r>
        <r>
          <rPr>
            <sz val="9"/>
            <color indexed="81"/>
            <rFont val="Tomaha"/>
          </rPr>
          <t>ffiliated with contractor</t>
        </r>
      </text>
    </comment>
    <comment ref="H49" authorId="0" shapeId="0" xr:uid="{0EE796E5-674C-499E-9E21-AD5D0E6B509A}">
      <text>
        <r>
          <rPr>
            <sz val="8"/>
            <color indexed="81"/>
            <rFont val="Tomaha"/>
          </rPr>
          <t xml:space="preserve">If the % mark-up appears as </t>
        </r>
        <r>
          <rPr>
            <b/>
            <sz val="8"/>
            <color indexed="10"/>
            <rFont val="Tomaha"/>
          </rPr>
          <t>n/a</t>
        </r>
        <r>
          <rPr>
            <sz val="8"/>
            <color indexed="81"/>
            <rFont val="Tomaha"/>
          </rPr>
          <t>, the mark-up limit has been reached and no further mark-ups apply. See the mark-up comments at the top of this sheet for more details.</t>
        </r>
      </text>
    </comment>
    <comment ref="K49" authorId="0" shapeId="0" xr:uid="{8B02710A-40B0-4593-92A0-9A5301F83233}">
      <text>
        <r>
          <rPr>
            <sz val="8"/>
            <color indexed="81"/>
            <rFont val="Tomaha"/>
          </rPr>
          <t xml:space="preserve">A mark-up value appearing in </t>
        </r>
        <r>
          <rPr>
            <sz val="8"/>
            <color indexed="10"/>
            <rFont val="Tomaha"/>
          </rPr>
          <t>red</t>
        </r>
        <r>
          <rPr>
            <sz val="8"/>
            <color indexed="81"/>
            <rFont val="Tomaha"/>
          </rPr>
          <t xml:space="preserve"> indicates that the maximum threshold has been reached and that the mark up has been adjusted.</t>
        </r>
      </text>
    </comment>
    <comment ref="F52" authorId="0" shapeId="0" xr:uid="{5C2F5C83-8A57-42D3-9127-6DF3A818391D}">
      <text>
        <r>
          <rPr>
            <b/>
            <sz val="9"/>
            <color indexed="81"/>
            <rFont val="Tomaha"/>
          </rPr>
          <t xml:space="preserve">Is the employee a subcontractor?
Enter: </t>
        </r>
        <r>
          <rPr>
            <b/>
            <sz val="9"/>
            <color indexed="10"/>
            <rFont val="Tomaha"/>
          </rPr>
          <t>y</t>
        </r>
        <r>
          <rPr>
            <sz val="9"/>
            <color indexed="81"/>
            <rFont val="Tomaha"/>
          </rPr>
          <t xml:space="preserve">es, </t>
        </r>
        <r>
          <rPr>
            <b/>
            <sz val="9"/>
            <color indexed="10"/>
            <rFont val="Tomaha"/>
          </rPr>
          <t>n</t>
        </r>
        <r>
          <rPr>
            <sz val="9"/>
            <color indexed="81"/>
            <rFont val="Tomaha"/>
          </rPr>
          <t xml:space="preserve">o, subcontractor </t>
        </r>
        <r>
          <rPr>
            <b/>
            <sz val="9"/>
            <color indexed="10"/>
            <rFont val="Tomaha"/>
          </rPr>
          <t>a</t>
        </r>
        <r>
          <rPr>
            <sz val="9"/>
            <color indexed="81"/>
            <rFont val="Tomaha"/>
          </rPr>
          <t>ffiliated with contractor</t>
        </r>
      </text>
    </comment>
    <comment ref="H65" authorId="0" shapeId="0" xr:uid="{A5FF2609-6023-4E01-8736-9D09C64A0371}">
      <text>
        <r>
          <rPr>
            <sz val="8"/>
            <color indexed="81"/>
            <rFont val="Tomaha"/>
          </rPr>
          <t xml:space="preserve">If the % mark-up appears as </t>
        </r>
        <r>
          <rPr>
            <b/>
            <sz val="8"/>
            <color indexed="10"/>
            <rFont val="Tomaha"/>
          </rPr>
          <t>n/a</t>
        </r>
        <r>
          <rPr>
            <sz val="8"/>
            <color indexed="81"/>
            <rFont val="Tomaha"/>
          </rPr>
          <t>, the mark-up limit has been reached and no further mark-ups apply. See the mark-up comments at the top of this sheet for more details.</t>
        </r>
      </text>
    </comment>
    <comment ref="K65" authorId="0" shapeId="0" xr:uid="{F4DFC99B-18AB-4F15-8BD5-68DF9FF2D8B9}">
      <text>
        <r>
          <rPr>
            <sz val="8"/>
            <color indexed="81"/>
            <rFont val="Tomaha"/>
          </rPr>
          <t xml:space="preserve">A mark-up value appearing in </t>
        </r>
        <r>
          <rPr>
            <sz val="8"/>
            <color indexed="10"/>
            <rFont val="Tomaha"/>
          </rPr>
          <t>red</t>
        </r>
        <r>
          <rPr>
            <sz val="8"/>
            <color indexed="81"/>
            <rFont val="Tomaha"/>
          </rPr>
          <t xml:space="preserve"> indicates that the maximum threshold has been reached and that the mark up has been adjusted.</t>
        </r>
      </text>
    </comment>
    <comment ref="F68" authorId="0" shapeId="0" xr:uid="{EE6F9129-2607-4467-8ED2-F735439E3091}">
      <text>
        <r>
          <rPr>
            <b/>
            <sz val="9"/>
            <color indexed="81"/>
            <rFont val="Tomaha"/>
          </rPr>
          <t xml:space="preserve">Is the employee a subcontractor?
Enter: </t>
        </r>
        <r>
          <rPr>
            <b/>
            <sz val="9"/>
            <color indexed="10"/>
            <rFont val="Tomaha"/>
          </rPr>
          <t>y</t>
        </r>
        <r>
          <rPr>
            <sz val="9"/>
            <color indexed="81"/>
            <rFont val="Tomaha"/>
          </rPr>
          <t xml:space="preserve">es, </t>
        </r>
        <r>
          <rPr>
            <b/>
            <sz val="9"/>
            <color indexed="10"/>
            <rFont val="Tomaha"/>
          </rPr>
          <t>n</t>
        </r>
        <r>
          <rPr>
            <sz val="9"/>
            <color indexed="81"/>
            <rFont val="Tomaha"/>
          </rPr>
          <t xml:space="preserve">o, subcontractor </t>
        </r>
        <r>
          <rPr>
            <b/>
            <sz val="9"/>
            <color indexed="10"/>
            <rFont val="Tomaha"/>
          </rPr>
          <t>a</t>
        </r>
        <r>
          <rPr>
            <sz val="9"/>
            <color indexed="81"/>
            <rFont val="Tomaha"/>
          </rPr>
          <t>ffiliated with contractor</t>
        </r>
      </text>
    </comment>
    <comment ref="H79" authorId="0" shapeId="0" xr:uid="{72004B53-96E0-48F9-8A2E-209DFB0ED39A}">
      <text>
        <r>
          <rPr>
            <sz val="8"/>
            <color indexed="81"/>
            <rFont val="Tomaha"/>
          </rPr>
          <t xml:space="preserve">If the % mark-up appears as </t>
        </r>
        <r>
          <rPr>
            <b/>
            <sz val="8"/>
            <color indexed="10"/>
            <rFont val="Tomaha"/>
          </rPr>
          <t>n/a</t>
        </r>
        <r>
          <rPr>
            <sz val="8"/>
            <color indexed="81"/>
            <rFont val="Tomaha"/>
          </rPr>
          <t>, the mark-up limit has been reached and no further mark-ups apply. See the mark-up comments at the top of this sheet for more details.</t>
        </r>
      </text>
    </comment>
    <comment ref="K79" authorId="0" shapeId="0" xr:uid="{380DB826-9F0F-4AB2-B550-48949513F1F9}">
      <text>
        <r>
          <rPr>
            <sz val="8"/>
            <color indexed="81"/>
            <rFont val="Tomaha"/>
          </rPr>
          <t xml:space="preserve">A mark-up value appearing in </t>
        </r>
        <r>
          <rPr>
            <sz val="8"/>
            <color indexed="10"/>
            <rFont val="Tomaha"/>
          </rPr>
          <t>red</t>
        </r>
        <r>
          <rPr>
            <sz val="8"/>
            <color indexed="81"/>
            <rFont val="Tomaha"/>
          </rPr>
          <t xml:space="preserve"> indicates that the maximum threshold has been reached and that the mark up has been adjusted.</t>
        </r>
      </text>
    </comment>
    <comment ref="F82" authorId="0" shapeId="0" xr:uid="{722338F7-3A66-4263-8E3A-15F438CD07E6}">
      <text>
        <r>
          <rPr>
            <b/>
            <sz val="9"/>
            <color indexed="81"/>
            <rFont val="Tomaha"/>
          </rPr>
          <t xml:space="preserve">Is the employee a subcontractor?
Enter: </t>
        </r>
        <r>
          <rPr>
            <b/>
            <sz val="9"/>
            <color indexed="10"/>
            <rFont val="Tomaha"/>
          </rPr>
          <t>y</t>
        </r>
        <r>
          <rPr>
            <sz val="9"/>
            <color indexed="81"/>
            <rFont val="Tomaha"/>
          </rPr>
          <t xml:space="preserve">es, </t>
        </r>
        <r>
          <rPr>
            <b/>
            <sz val="9"/>
            <color indexed="10"/>
            <rFont val="Tomaha"/>
          </rPr>
          <t>n</t>
        </r>
        <r>
          <rPr>
            <sz val="9"/>
            <color indexed="81"/>
            <rFont val="Tomaha"/>
          </rPr>
          <t xml:space="preserve">o, subcontractor </t>
        </r>
        <r>
          <rPr>
            <b/>
            <sz val="9"/>
            <color indexed="10"/>
            <rFont val="Tomaha"/>
          </rPr>
          <t>a</t>
        </r>
        <r>
          <rPr>
            <sz val="9"/>
            <color indexed="81"/>
            <rFont val="Tomaha"/>
          </rPr>
          <t>ffiliated with contractor</t>
        </r>
      </text>
    </comment>
    <comment ref="H94" authorId="0" shapeId="0" xr:uid="{1394FE8D-DBAB-4A0D-9B51-438B45DD00E4}">
      <text>
        <r>
          <rPr>
            <sz val="8"/>
            <color indexed="81"/>
            <rFont val="Tomaha"/>
          </rPr>
          <t xml:space="preserve">If the % mark-up appears as </t>
        </r>
        <r>
          <rPr>
            <b/>
            <sz val="8"/>
            <color indexed="10"/>
            <rFont val="Tomaha"/>
          </rPr>
          <t>n/a</t>
        </r>
        <r>
          <rPr>
            <sz val="8"/>
            <color indexed="81"/>
            <rFont val="Tomaha"/>
          </rPr>
          <t>, the mark-up limit has been reached and no further mark-ups apply. See the mark-up comments at the top of this sheet for more details.</t>
        </r>
      </text>
    </comment>
    <comment ref="K94" authorId="0" shapeId="0" xr:uid="{6D78457D-D7F7-4254-A607-F37D8EAF775F}">
      <text>
        <r>
          <rPr>
            <sz val="8"/>
            <color indexed="81"/>
            <rFont val="Tomaha"/>
          </rPr>
          <t xml:space="preserve">A mark-up value appearing in </t>
        </r>
        <r>
          <rPr>
            <sz val="8"/>
            <color indexed="10"/>
            <rFont val="Tomaha"/>
          </rPr>
          <t>red</t>
        </r>
        <r>
          <rPr>
            <sz val="8"/>
            <color indexed="81"/>
            <rFont val="Tomaha"/>
          </rPr>
          <t xml:space="preserve"> indicates that the maximum threshold has been reached and that the mark up has been adjusted.</t>
        </r>
      </text>
    </comment>
    <comment ref="F97" authorId="0" shapeId="0" xr:uid="{729B27AF-BC8C-46FA-B777-8C41D451C32C}">
      <text>
        <r>
          <rPr>
            <b/>
            <sz val="9"/>
            <color indexed="81"/>
            <rFont val="Tomaha"/>
          </rPr>
          <t xml:space="preserve">Is the employee a subcontractor?
Enter: </t>
        </r>
        <r>
          <rPr>
            <b/>
            <sz val="9"/>
            <color indexed="10"/>
            <rFont val="Tomaha"/>
          </rPr>
          <t>y</t>
        </r>
        <r>
          <rPr>
            <sz val="9"/>
            <color indexed="81"/>
            <rFont val="Tomaha"/>
          </rPr>
          <t xml:space="preserve">es, </t>
        </r>
        <r>
          <rPr>
            <b/>
            <sz val="9"/>
            <color indexed="10"/>
            <rFont val="Tomaha"/>
          </rPr>
          <t>n</t>
        </r>
        <r>
          <rPr>
            <sz val="9"/>
            <color indexed="81"/>
            <rFont val="Tomaha"/>
          </rPr>
          <t xml:space="preserve">o, subcontractor </t>
        </r>
        <r>
          <rPr>
            <b/>
            <sz val="9"/>
            <color indexed="10"/>
            <rFont val="Tomaha"/>
          </rPr>
          <t>a</t>
        </r>
        <r>
          <rPr>
            <sz val="9"/>
            <color indexed="81"/>
            <rFont val="Tomaha"/>
          </rPr>
          <t>ffiliated with contractor</t>
        </r>
      </text>
    </comment>
    <comment ref="H110" authorId="0" shapeId="0" xr:uid="{F26E8BFC-5D59-4AD0-A660-991D50177DD7}">
      <text>
        <r>
          <rPr>
            <sz val="8"/>
            <color indexed="81"/>
            <rFont val="Tomaha"/>
          </rPr>
          <t xml:space="preserve">If the % mark-up appears as </t>
        </r>
        <r>
          <rPr>
            <b/>
            <sz val="8"/>
            <color indexed="10"/>
            <rFont val="Tomaha"/>
          </rPr>
          <t>n/a</t>
        </r>
        <r>
          <rPr>
            <sz val="8"/>
            <color indexed="81"/>
            <rFont val="Tomaha"/>
          </rPr>
          <t>, the mark-up limit has been reached and no further mark-ups apply. See the mark-up comments at the top of this sheet for more details.</t>
        </r>
      </text>
    </comment>
    <comment ref="K110" authorId="0" shapeId="0" xr:uid="{32C8A011-5009-4C66-9B58-01F50CA7E625}">
      <text>
        <r>
          <rPr>
            <sz val="8"/>
            <color indexed="81"/>
            <rFont val="Tomaha"/>
          </rPr>
          <t xml:space="preserve">A mark-up value appearing in </t>
        </r>
        <r>
          <rPr>
            <sz val="8"/>
            <color indexed="10"/>
            <rFont val="Tomaha"/>
          </rPr>
          <t>red</t>
        </r>
        <r>
          <rPr>
            <sz val="8"/>
            <color indexed="81"/>
            <rFont val="Tomaha"/>
          </rPr>
          <t xml:space="preserve"> indicates that the maximum threshold has been reached and that the mark up has been adjusted.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<sst xmlns="http://schemas.openxmlformats.org/spreadsheetml/2006/main" count="385" uniqueCount="218">
  <si>
    <t>P. S. Item Number</t>
  </si>
  <si>
    <t>Project Number</t>
  </si>
  <si>
    <t>Contractor Name</t>
  </si>
  <si>
    <t>BLOCK A - LABOUR</t>
  </si>
  <si>
    <t>Name</t>
  </si>
  <si>
    <t>Class</t>
  </si>
  <si>
    <t>Amount</t>
  </si>
  <si>
    <t>BLOCK B - EQUIPMENT</t>
  </si>
  <si>
    <t>Type</t>
  </si>
  <si>
    <t>Year</t>
  </si>
  <si>
    <t>BLOCK C - MATERIALS</t>
  </si>
  <si>
    <t>Description</t>
  </si>
  <si>
    <t>Quantity</t>
  </si>
  <si>
    <t>BLOCK D - PREPARATORY WORK</t>
  </si>
  <si>
    <t>BLOCK E - FOOD &amp; LODGING</t>
  </si>
  <si>
    <t>Print Name</t>
  </si>
  <si>
    <t>* Payroll Additives (%)</t>
  </si>
  <si>
    <t>Tool Allowance (%)</t>
  </si>
  <si>
    <r>
      <t xml:space="preserve">* Notes:  </t>
    </r>
    <r>
      <rPr>
        <i/>
        <sz val="8"/>
        <rFont val="Arial"/>
        <family val="2"/>
      </rPr>
      <t>Payroll Additives exclude "Food and Lodging" listed in Block E</t>
    </r>
  </si>
  <si>
    <t>DAILY WORK REPORT SUMMARY</t>
  </si>
  <si>
    <t>Force Account Number  (established by Ministry Representative)</t>
  </si>
  <si>
    <t>"Hourly Rate" is straight-time rate, unless approved in advance by Min Rep.</t>
  </si>
  <si>
    <t>Ministry Representative or Delegate</t>
  </si>
  <si>
    <t>PURPOSES OF TRACKING INPUT RESOURCES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</si>
  <si>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</si>
  <si>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</si>
  <si>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</si>
  <si>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</si>
  <si>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</si>
  <si>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</si>
  <si>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</si>
  <si>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</si>
  <si>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</si>
  <si>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</si>
  <si>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</si>
  <si>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</si>
  <si>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</si>
  <si>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</si>
  <si>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</si>
  <si>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</si>
  <si>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</si>
  <si>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</si>
  <si>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</si>
  <si>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</si>
  <si>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</si>
  <si>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</si>
  <si>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</si>
  <si>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</si>
  <si>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</si>
  <si>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</si>
  <si>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</si>
  <si>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</si>
  <si>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</si>
  <si>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</si>
  <si>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TOTAL AMOUNT (Blocks A to F):</t>
  </si>
  <si>
    <t>CONTRACTOR'S SUBMISSION SIGNATURE</t>
  </si>
  <si>
    <t>Sub?</t>
  </si>
  <si>
    <t>Hours</t>
  </si>
  <si>
    <t>Worked</t>
  </si>
  <si>
    <t>Hourly</t>
  </si>
  <si>
    <t>Rate</t>
  </si>
  <si>
    <t>Ministry Representative / Ministry Manager</t>
  </si>
  <si>
    <t>DWR / SA
Date</t>
  </si>
  <si>
    <t>Small Tools:  2% for structural work, 1% for all other Work</t>
  </si>
  <si>
    <t>Total Block A:</t>
  </si>
  <si>
    <t>Total Block B:</t>
  </si>
  <si>
    <t>Total Block F:</t>
  </si>
  <si>
    <t>Total Block E:</t>
  </si>
  <si>
    <t>Total Block D:</t>
  </si>
  <si>
    <t>Total Block C:</t>
  </si>
  <si>
    <t>Contractor</t>
  </si>
  <si>
    <t>Subtotal Contractor mark-up on Subs:</t>
  </si>
  <si>
    <t>Subtotal of input costs:</t>
  </si>
  <si>
    <t>Tender Price:</t>
  </si>
  <si>
    <t>Total Force Account Work to Date:</t>
  </si>
  <si>
    <t>% (Total FA Work / Tender Price):</t>
  </si>
  <si>
    <t>Hours or</t>
  </si>
  <si>
    <t xml:space="preserve">Subtotal </t>
  </si>
  <si>
    <t>Extra Work and Provisional Sum Items</t>
  </si>
  <si>
    <t>Daily Work Report</t>
  </si>
  <si>
    <t>Block C
(Materials)</t>
  </si>
  <si>
    <t>Subcontractor Name(s)</t>
  </si>
  <si>
    <t>(A)</t>
  </si>
  <si>
    <t>(B)</t>
  </si>
  <si>
    <t>(C)</t>
  </si>
  <si>
    <t>Date (yyyy-mm-dd)</t>
  </si>
  <si>
    <t>DWR / SA
FA Total Paid</t>
  </si>
  <si>
    <t>(y/n/a)</t>
  </si>
  <si>
    <t>Contractor's Authorized Representative</t>
  </si>
  <si>
    <t>SUBMISSION ACCEPTED FOR</t>
  </si>
  <si>
    <t>SUBMISSION ACCEPTED FOR PAYMENT</t>
  </si>
  <si>
    <t>Subtotal Payroll+Tool+Basic mark-up:</t>
  </si>
  <si>
    <r>
      <t xml:space="preserve">TOTAL PAYABLE </t>
    </r>
    <r>
      <rPr>
        <sz val="7"/>
        <rFont val="Arial"/>
        <family val="2"/>
      </rPr>
      <t>[30]</t>
    </r>
    <r>
      <rPr>
        <b/>
        <sz val="9"/>
        <rFont val="Arial"/>
        <family val="2"/>
      </rPr>
      <t xml:space="preserve"> Prime + Sub:</t>
    </r>
  </si>
  <si>
    <r>
      <t xml:space="preserve">Basic % mark-up on subtotal of </t>
    </r>
    <r>
      <rPr>
        <sz val="7"/>
        <rFont val="Arial"/>
        <family val="2"/>
      </rPr>
      <t>[1]</t>
    </r>
    <r>
      <rPr>
        <sz val="8"/>
        <rFont val="Arial"/>
        <family val="2"/>
      </rPr>
      <t xml:space="preserve"> to </t>
    </r>
    <r>
      <rPr>
        <sz val="7"/>
        <rFont val="Arial"/>
        <family val="2"/>
      </rPr>
      <t>[3]</t>
    </r>
    <r>
      <rPr>
        <sz val="10"/>
        <rFont val="Arial"/>
        <family val="2"/>
      </rPr>
      <t>:</t>
    </r>
  </si>
  <si>
    <r>
      <t>Additional % Mark-up, only on Work done by an unaffiliated Subcontractor</t>
    </r>
    <r>
      <rPr>
        <sz val="8"/>
        <rFont val="Arial"/>
        <family val="2"/>
      </rPr>
      <t xml:space="preserve"> </t>
    </r>
    <r>
      <rPr>
        <sz val="7"/>
        <rFont val="Arial"/>
        <family val="2"/>
      </rPr>
      <t>[1]</t>
    </r>
    <r>
      <rPr>
        <sz val="8"/>
        <rFont val="Arial"/>
        <family val="2"/>
      </rPr>
      <t xml:space="preserve"> to </t>
    </r>
    <r>
      <rPr>
        <sz val="7"/>
        <rFont val="Arial"/>
        <family val="2"/>
      </rPr>
      <t>[4]</t>
    </r>
    <r>
      <rPr>
        <sz val="10"/>
        <rFont val="Arial"/>
        <family val="2"/>
      </rPr>
      <t>:</t>
    </r>
  </si>
  <si>
    <r>
      <t xml:space="preserve">Basic % mark-up on subtotal of </t>
    </r>
    <r>
      <rPr>
        <sz val="7"/>
        <rFont val="Arial"/>
        <family val="2"/>
      </rPr>
      <t>[7]</t>
    </r>
    <r>
      <rPr>
        <sz val="10"/>
        <rFont val="Arial"/>
        <family val="2"/>
      </rPr>
      <t>:</t>
    </r>
  </si>
  <si>
    <r>
      <t xml:space="preserve">Basic % mark-up on </t>
    </r>
    <r>
      <rPr>
        <sz val="7"/>
        <rFont val="Arial"/>
        <family val="2"/>
      </rPr>
      <t>[11]</t>
    </r>
    <r>
      <rPr>
        <sz val="10"/>
        <rFont val="Arial"/>
        <family val="2"/>
      </rPr>
      <t>:</t>
    </r>
  </si>
  <si>
    <r>
      <t xml:space="preserve">Additional % mark-up, only on Work done by an unaffiliated Subcontractor </t>
    </r>
    <r>
      <rPr>
        <sz val="7"/>
        <rFont val="Arial"/>
        <family val="2"/>
      </rPr>
      <t>[11]</t>
    </r>
    <r>
      <rPr>
        <sz val="8"/>
        <rFont val="Arial"/>
        <family val="2"/>
      </rPr>
      <t>+</t>
    </r>
    <r>
      <rPr>
        <sz val="7"/>
        <rFont val="Arial"/>
        <family val="2"/>
      </rPr>
      <t>[12]</t>
    </r>
    <r>
      <rPr>
        <sz val="10"/>
        <rFont val="Arial"/>
        <family val="2"/>
      </rPr>
      <t>:</t>
    </r>
  </si>
  <si>
    <r>
      <t xml:space="preserve">Basic % mark-up on </t>
    </r>
    <r>
      <rPr>
        <sz val="7"/>
        <rFont val="Arial"/>
        <family val="2"/>
      </rPr>
      <t>[15]</t>
    </r>
    <r>
      <rPr>
        <sz val="10"/>
        <rFont val="Arial"/>
        <family val="2"/>
      </rPr>
      <t>:</t>
    </r>
  </si>
  <si>
    <r>
      <t xml:space="preserve">Additional Mark-up, only on Work done by an unaffiliated Subcontractor </t>
    </r>
    <r>
      <rPr>
        <sz val="7"/>
        <rFont val="Arial"/>
        <family val="2"/>
      </rPr>
      <t>[15]</t>
    </r>
    <r>
      <rPr>
        <sz val="8"/>
        <rFont val="Arial"/>
        <family val="2"/>
      </rPr>
      <t>+</t>
    </r>
    <r>
      <rPr>
        <sz val="7"/>
        <rFont val="Arial"/>
        <family val="2"/>
      </rPr>
      <t>[16]</t>
    </r>
    <r>
      <rPr>
        <sz val="10"/>
        <rFont val="Arial"/>
        <family val="2"/>
      </rPr>
      <t>:</t>
    </r>
  </si>
  <si>
    <r>
      <t>Basic % mark-up on</t>
    </r>
    <r>
      <rPr>
        <sz val="8"/>
        <rFont val="Arial"/>
        <family val="2"/>
      </rPr>
      <t xml:space="preserve"> </t>
    </r>
    <r>
      <rPr>
        <sz val="7"/>
        <rFont val="Arial"/>
        <family val="2"/>
      </rPr>
      <t>[19]</t>
    </r>
    <r>
      <rPr>
        <sz val="10"/>
        <rFont val="Arial"/>
        <family val="2"/>
      </rPr>
      <t>:</t>
    </r>
  </si>
  <si>
    <r>
      <t xml:space="preserve">Additional % mark-up, only on Work done by an unaffiliated Subcontractor </t>
    </r>
    <r>
      <rPr>
        <sz val="7"/>
        <rFont val="Arial"/>
        <family val="2"/>
      </rPr>
      <t>[19]</t>
    </r>
    <r>
      <rPr>
        <sz val="8"/>
        <rFont val="Arial"/>
        <family val="2"/>
      </rPr>
      <t>+</t>
    </r>
    <r>
      <rPr>
        <sz val="7"/>
        <rFont val="Arial"/>
        <family val="2"/>
      </rPr>
      <t>[20]</t>
    </r>
    <r>
      <rPr>
        <sz val="10"/>
        <rFont val="Arial"/>
        <family val="2"/>
      </rPr>
      <t>:</t>
    </r>
  </si>
  <si>
    <r>
      <t>Basic % mark-up on</t>
    </r>
    <r>
      <rPr>
        <sz val="8"/>
        <rFont val="Arial"/>
        <family val="2"/>
      </rPr>
      <t xml:space="preserve"> </t>
    </r>
    <r>
      <rPr>
        <sz val="7"/>
        <rFont val="Arial"/>
        <family val="2"/>
      </rPr>
      <t>[23]</t>
    </r>
    <r>
      <rPr>
        <sz val="10"/>
        <rFont val="Arial"/>
        <family val="2"/>
      </rPr>
      <t>:</t>
    </r>
  </si>
  <si>
    <r>
      <t xml:space="preserve">Additional % mark-up, only on Work done by an unaffiliated Subcontractor </t>
    </r>
    <r>
      <rPr>
        <sz val="7"/>
        <rFont val="Arial"/>
        <family val="2"/>
      </rPr>
      <t>[23]+[24]</t>
    </r>
    <r>
      <rPr>
        <sz val="10"/>
        <rFont val="Arial"/>
        <family val="2"/>
      </rPr>
      <t>:</t>
    </r>
  </si>
  <si>
    <r>
      <t xml:space="preserve">Additional % Mark-up, only on Work done by an unaffiliated Subcontractor </t>
    </r>
    <r>
      <rPr>
        <sz val="7"/>
        <rFont val="Arial"/>
        <family val="2"/>
      </rPr>
      <t>[7]</t>
    </r>
    <r>
      <rPr>
        <sz val="8"/>
        <rFont val="Arial"/>
        <family val="2"/>
      </rPr>
      <t>+</t>
    </r>
    <r>
      <rPr>
        <sz val="7"/>
        <rFont val="Arial"/>
        <family val="2"/>
      </rPr>
      <t>[8]</t>
    </r>
    <r>
      <rPr>
        <sz val="10"/>
        <rFont val="Arial"/>
        <family val="2"/>
      </rPr>
      <t>:</t>
    </r>
  </si>
  <si>
    <t>By signing above, I hereby certify that the claims made in this document are fair, accurate and in accordance with the Contract with the intention that the Ministry will rely upon this certification in making payment for the amounts claimed herein.</t>
  </si>
  <si>
    <t>BLOCK F - INVOICED WORK (Negotiated Price and Credits)</t>
  </si>
  <si>
    <t>Block B
(Equipment)</t>
  </si>
  <si>
    <t>Block A
(Labour)</t>
  </si>
  <si>
    <t>Block D
(Prep Work)</t>
  </si>
  <si>
    <t>Block E
(Food/Lodge)</t>
  </si>
  <si>
    <t>Block F
(Invoiced)</t>
  </si>
  <si>
    <t>Contractor's
Mark-up on Subs</t>
  </si>
  <si>
    <t>Cumulative
FA Total Paid</t>
  </si>
  <si>
    <t>Date  (yyyy-mm-dd)</t>
  </si>
  <si>
    <r>
      <rPr>
        <b/>
        <sz val="9"/>
        <color theme="1"/>
        <rFont val="Arial"/>
        <family val="2"/>
      </rPr>
      <t>Approved</t>
    </r>
    <r>
      <rPr>
        <b/>
        <sz val="10"/>
        <color theme="1"/>
        <rFont val="Arial"/>
        <family val="2"/>
      </rPr>
      <t xml:space="preserve">
(y/n)?</t>
    </r>
  </si>
  <si>
    <t>DWR</t>
  </si>
  <si>
    <t>Col1</t>
  </si>
  <si>
    <t>Col2</t>
  </si>
  <si>
    <t>Col3</t>
  </si>
  <si>
    <t>Col4</t>
  </si>
  <si>
    <t>Unit_Price</t>
  </si>
  <si>
    <t>SubCon</t>
  </si>
  <si>
    <t>Hourly Rate /</t>
  </si>
  <si>
    <t>Subyna</t>
  </si>
  <si>
    <t>MakeModel</t>
  </si>
  <si>
    <t>AutoID</t>
  </si>
  <si>
    <t>Unit Price</t>
  </si>
  <si>
    <t>GENERAL FORM DATA</t>
  </si>
  <si>
    <t>FA_Number</t>
  </si>
  <si>
    <t>DWR_Date</t>
  </si>
  <si>
    <t>Payroll_Additives</t>
  </si>
  <si>
    <t>Tool_Allowance</t>
  </si>
  <si>
    <t>Signature1</t>
  </si>
  <si>
    <t>Signature2</t>
  </si>
  <si>
    <t>Signature3</t>
  </si>
  <si>
    <t>SigDate1</t>
  </si>
  <si>
    <t>SigDate2</t>
  </si>
  <si>
    <t>SigDate3</t>
  </si>
  <si>
    <t>Basic_Markup_on_23</t>
  </si>
  <si>
    <t>General Contract Description of Work</t>
  </si>
  <si>
    <t>General Conditions Date [yyyy-mm-dd from footer of GC's]</t>
  </si>
  <si>
    <t>(D)</t>
  </si>
  <si>
    <t>Description of Work(s)</t>
  </si>
  <si>
    <t>EmpName</t>
  </si>
  <si>
    <t>DWR / SA</t>
  </si>
  <si>
    <t>Contractor's Mark-up on Subcontractor Work:</t>
  </si>
  <si>
    <t>PS_Number</t>
  </si>
  <si>
    <t>Validation</t>
  </si>
  <si>
    <t>Make - Model</t>
  </si>
  <si>
    <t>Sub
(y,n,a)</t>
  </si>
  <si>
    <r>
      <t>*Note: Basic mark-up is zero (</t>
    </r>
    <r>
      <rPr>
        <b/>
        <i/>
        <sz val="8"/>
        <rFont val="Arial"/>
        <family val="2"/>
      </rPr>
      <t>n/a</t>
    </r>
    <r>
      <rPr>
        <i/>
        <sz val="8"/>
        <rFont val="Arial"/>
        <family val="2"/>
      </rPr>
      <t>) on negotiated price Work done by the Contractor.</t>
    </r>
  </si>
  <si>
    <t>Admin</t>
  </si>
  <si>
    <t>Sub_Con_D</t>
  </si>
  <si>
    <t>Sub_Con_C</t>
  </si>
  <si>
    <t>Sub_Con_B</t>
  </si>
  <si>
    <t>Sub_Con_A</t>
  </si>
  <si>
    <t>Description_Of_Works</t>
  </si>
  <si>
    <r>
      <t xml:space="preserve">Class
</t>
    </r>
    <r>
      <rPr>
        <sz val="9"/>
        <color theme="0"/>
        <rFont val="Arial"/>
        <family val="2"/>
      </rPr>
      <t>(Required Field)</t>
    </r>
  </si>
  <si>
    <r>
      <t xml:space="preserve">Employee Name
</t>
    </r>
    <r>
      <rPr>
        <sz val="9"/>
        <color theme="0"/>
        <rFont val="Arial"/>
        <family val="2"/>
      </rPr>
      <t>(Required Field)</t>
    </r>
  </si>
  <si>
    <r>
      <t xml:space="preserve">Type
</t>
    </r>
    <r>
      <rPr>
        <sz val="9"/>
        <color theme="0"/>
        <rFont val="Arial"/>
        <family val="2"/>
      </rPr>
      <t>(Required Field)</t>
    </r>
  </si>
  <si>
    <r>
      <t xml:space="preserve">Make - Model
</t>
    </r>
    <r>
      <rPr>
        <sz val="9"/>
        <color theme="0"/>
        <rFont val="Arial"/>
        <family val="2"/>
      </rPr>
      <t>(Required Field)</t>
    </r>
  </si>
  <si>
    <t>PLEASE READ THE INSTRUCTIONS BELOW BEFORE USING THIS APPLICATION</t>
  </si>
  <si>
    <t>AddIns</t>
  </si>
  <si>
    <t>Duplicates</t>
  </si>
  <si>
    <t>12.0</t>
  </si>
  <si>
    <t>Labour</t>
  </si>
  <si>
    <t>Equipment</t>
  </si>
  <si>
    <t>Materials</t>
  </si>
  <si>
    <t>Prepatory Work</t>
  </si>
  <si>
    <t>Food &amp; Lodging</t>
  </si>
  <si>
    <t>Regular Rate</t>
  </si>
  <si>
    <t>Reduced Rate</t>
  </si>
  <si>
    <t>Subcontractors</t>
  </si>
  <si>
    <r>
      <t xml:space="preserve">As noted in the footer of the corresponding contract document, mark-up rates depend on the date of the General Conditions, </t>
    </r>
    <r>
      <rPr>
        <b/>
        <u/>
        <sz val="10"/>
        <color rgb="FF0000FF"/>
        <rFont val="Arial"/>
        <family val="2"/>
      </rPr>
      <t>NOT the Contract date</t>
    </r>
    <r>
      <rPr>
        <b/>
        <sz val="10"/>
        <color rgb="FF0000FF"/>
        <rFont val="Arial"/>
        <family val="2"/>
      </rPr>
      <t>. Rates were implemented/updated in 2004, 2010 and 2024.</t>
    </r>
  </si>
  <si>
    <t>Date Mark-ups are Applicable</t>
  </si>
  <si>
    <r>
      <t xml:space="preserve">Force Account information from Supplemental Agreements or Daily Work Reports (including mark-up) are summarized below.  If the "Total Force Account Work to Date" amount shown above is </t>
    </r>
    <r>
      <rPr>
        <i/>
        <sz val="8"/>
        <color rgb="FFFF0000"/>
        <rFont val="Arial"/>
        <family val="2"/>
      </rPr>
      <t>italicized red</t>
    </r>
    <r>
      <rPr>
        <sz val="8"/>
        <rFont val="Arial"/>
        <family val="2"/>
      </rPr>
      <t>, then reduced FA mark-ups apply. See rates listed on the Instructions sheet. As the mark-ups change on the day after the Total FA work reaches 25% of the Tender Price, the Summary sheet will also indicate the Mark-up reduction point in the Cumulative FA Total Paid column by changing font colour. "SA" values may be entered by inserting appropriate amounts in each block of a DWR and making reference (SA xxxxx-xxxx-##) in the DWR's "Description of Work".</t>
    </r>
  </si>
  <si>
    <t>Mark-up Limit</t>
  </si>
  <si>
    <t>DWRs converted to PDF format can be printed as single or multiple DWRs with each DWR in its own PDF or all selected DWRs to a single PDF.</t>
  </si>
  <si>
    <r>
      <t xml:space="preserve">Note the H0358 Ribbon Tab                                                         </t>
    </r>
    <r>
      <rPr>
        <b/>
        <sz val="11"/>
        <color theme="1"/>
        <rFont val="Calibri"/>
        <family val="2"/>
        <scheme val="minor"/>
      </rPr>
      <t>Hover mouse over items for details on each function</t>
    </r>
  </si>
  <si>
    <t>LIST OF RECENT CHANGES:</t>
  </si>
  <si>
    <t>2024 - The workbook would often come up with error messages because it was not programmed with network or cloud storage options in mind. This has now been fixed.</t>
  </si>
  <si>
    <t>Add DWRs using the Copy DWR or New DWR buttons on the ribbon tab. Create a new blank form or create a copy of the active form. A copy is useful when the same personnel and/or equipment are working on successive days. The Summary worksheet will automatically update with information from all the DWR's created.</t>
  </si>
  <si>
    <r>
      <t xml:space="preserve">INSTRUCTIONS FOR THE H0358 FORM
</t>
    </r>
    <r>
      <rPr>
        <b/>
        <sz val="9"/>
        <color rgb="FF3333CC"/>
        <rFont val="Arial"/>
        <family val="2"/>
      </rPr>
      <t>EXTRA WORK &amp; PROVISIONAL SUM ITEMS   -   DAILY WORK REPORT (DWR)</t>
    </r>
  </si>
  <si>
    <t>2024 - New markup rates were agreed on and implemented, old markup rates that were no longer applicable were removed from the internal calculations and the new simplified rates are now displayed on this sheet.</t>
  </si>
  <si>
    <t>The DWR form's pale yellow background fill is not printed to save on printing costs.</t>
  </si>
  <si>
    <t xml:space="preserve">Navigate between DWRs using the ribbon dropdown controls or summary sheet hyperlinks. When using any DWR, data is entered into the pale yellow cells. </t>
  </si>
  <si>
    <r>
      <t xml:space="preserve">2025 - The </t>
    </r>
    <r>
      <rPr>
        <b/>
        <sz val="10"/>
        <color theme="1"/>
        <rFont val="Calibri"/>
        <family val="2"/>
        <scheme val="minor"/>
      </rPr>
      <t>Import Data</t>
    </r>
    <r>
      <rPr>
        <sz val="10"/>
        <color theme="1"/>
        <rFont val="Calibri"/>
        <family val="2"/>
        <scheme val="minor"/>
      </rPr>
      <t xml:space="preserve"> command is now available. With the improvements listed for 2024 and 2025, the new version can be opened and the data imported from an older workbook. This allows using the improvements without retyping the data.</t>
    </r>
  </si>
  <si>
    <t>If desired, only DWR 1 should be used as a template DWR, as all other DWRs fall under record maintenance routines.</t>
  </si>
  <si>
    <r>
      <t xml:space="preserve">For questions concerning the operation of this workbook, contact </t>
    </r>
    <r>
      <rPr>
        <sz val="9"/>
        <rFont val="Arial"/>
        <family val="2"/>
      </rPr>
      <t>Provincial Field Services</t>
    </r>
    <r>
      <rPr>
        <sz val="10"/>
        <rFont val="Arial"/>
        <family val="2"/>
      </rPr>
      <t>.</t>
    </r>
  </si>
  <si>
    <r>
      <t xml:space="preserve">2024 - The </t>
    </r>
    <r>
      <rPr>
        <b/>
        <sz val="10"/>
        <color theme="1"/>
        <rFont val="Calibri"/>
        <family val="2"/>
        <scheme val="minor"/>
      </rPr>
      <t>SAVEAS</t>
    </r>
    <r>
      <rPr>
        <sz val="10"/>
        <color theme="1"/>
        <rFont val="Calibri"/>
        <family val="2"/>
        <scheme val="minor"/>
      </rPr>
      <t xml:space="preserve"> behavior of this workbook has been changed to regular SAVEs to avoid security/macro problems on modern systems where the workbook may be stored on a network folder or a cloud folder (e.g. OneDrive).</t>
    </r>
  </si>
  <si>
    <r>
      <t xml:space="preserve">The </t>
    </r>
    <r>
      <rPr>
        <b/>
        <sz val="10"/>
        <rFont val="Arial"/>
        <family val="2"/>
      </rPr>
      <t>Backup File</t>
    </r>
    <r>
      <rPr>
        <sz val="10"/>
        <rFont val="Arial"/>
        <family val="2"/>
      </rPr>
      <t xml:space="preserve"> command will automatically create an </t>
    </r>
    <r>
      <rPr>
        <b/>
        <sz val="10"/>
        <rFont val="Arial"/>
        <family val="2"/>
      </rPr>
      <t>H0358 Backups</t>
    </r>
    <r>
      <rPr>
        <sz val="10"/>
        <rFont val="Arial"/>
        <family val="2"/>
      </rPr>
      <t xml:space="preserve"> subfolder in the same location as this file. A copy of the file will be saved with a date and time stamp added to the filename.</t>
    </r>
  </si>
  <si>
    <r>
      <t xml:space="preserve">2024 - Because of the above </t>
    </r>
    <r>
      <rPr>
        <b/>
        <sz val="10"/>
        <color theme="1"/>
        <rFont val="Calibri"/>
        <family val="2"/>
        <scheme val="minor"/>
      </rPr>
      <t>SAVEAS</t>
    </r>
    <r>
      <rPr>
        <sz val="10"/>
        <color theme="1"/>
        <rFont val="Calibri"/>
        <family val="2"/>
        <scheme val="minor"/>
      </rPr>
      <t xml:space="preserve"> change, the ability to </t>
    </r>
    <r>
      <rPr>
        <b/>
        <sz val="10"/>
        <color theme="1"/>
        <rFont val="Calibri"/>
        <family val="2"/>
        <scheme val="minor"/>
      </rPr>
      <t>SAVE</t>
    </r>
    <r>
      <rPr>
        <sz val="10"/>
        <color theme="1"/>
        <rFont val="Calibri"/>
        <family val="2"/>
        <scheme val="minor"/>
      </rPr>
      <t xml:space="preserve"> and also change the filename is now gone. As an alternative, a new </t>
    </r>
    <r>
      <rPr>
        <b/>
        <sz val="10"/>
        <color theme="1"/>
        <rFont val="Calibri"/>
        <family val="2"/>
        <scheme val="minor"/>
      </rPr>
      <t>Backup File</t>
    </r>
    <r>
      <rPr>
        <sz val="10"/>
        <color theme="1"/>
        <rFont val="Calibri"/>
        <family val="2"/>
        <scheme val="minor"/>
      </rPr>
      <t xml:space="preserve"> command has been added to the ribbon. See the information above. Other copying or renaming of the file should be done with the workbook closed using Windows Explorer.</t>
    </r>
  </si>
  <si>
    <t>BLOCK E - FOOD AND LODGING</t>
  </si>
  <si>
    <r>
      <t xml:space="preserve">Entering data one time in the </t>
    </r>
    <r>
      <rPr>
        <b/>
        <sz val="10"/>
        <rFont val="Arial"/>
        <family val="2"/>
      </rPr>
      <t>Validations</t>
    </r>
    <r>
      <rPr>
        <sz val="10"/>
        <rFont val="Arial"/>
        <family val="2"/>
      </rPr>
      <t xml:space="preserve"> worksheet makes it easier to enter the same data in the </t>
    </r>
    <r>
      <rPr>
        <b/>
        <sz val="10"/>
        <rFont val="Arial"/>
        <family val="2"/>
      </rPr>
      <t>DWR</t>
    </r>
    <r>
      <rPr>
        <sz val="10"/>
        <rFont val="Arial"/>
        <family val="2"/>
      </rPr>
      <t xml:space="preserve"> worksheet. The validation table entries will be available from dropdown selections in the </t>
    </r>
    <r>
      <rPr>
        <b/>
        <sz val="10"/>
        <rFont val="Arial"/>
        <family val="2"/>
      </rPr>
      <t>DWR</t>
    </r>
    <r>
      <rPr>
        <sz val="10"/>
        <rFont val="Arial"/>
        <family val="2"/>
      </rPr>
      <t xml:space="preserve"> tables for BLOCKs A, B and E.</t>
    </r>
  </si>
  <si>
    <r>
      <t xml:space="preserve">As the Block A and E tables are nearly identical, there is a button to copy all the validation entries from Block A to Block E and then the rates can be adjusted manually. First, click the </t>
    </r>
    <r>
      <rPr>
        <b/>
        <sz val="10"/>
        <rFont val="Arial"/>
        <family val="2"/>
      </rPr>
      <t>Update Validation Data ...</t>
    </r>
    <r>
      <rPr>
        <sz val="10"/>
        <rFont val="Arial"/>
        <family val="2"/>
      </rPr>
      <t xml:space="preserve"> button, then click the </t>
    </r>
    <r>
      <rPr>
        <b/>
        <sz val="10"/>
        <rFont val="Arial"/>
        <family val="2"/>
      </rPr>
      <t>Copy Block A Validations to Block E</t>
    </r>
    <r>
      <rPr>
        <sz val="10"/>
        <rFont val="Arial"/>
        <family val="2"/>
      </rPr>
      <t xml:space="preserve"> button.</t>
    </r>
  </si>
  <si>
    <t>General Information about DWRs and this Workbook</t>
  </si>
  <si>
    <r>
      <rPr>
        <sz val="10"/>
        <color theme="1"/>
        <rFont val="Calibri"/>
        <family val="2"/>
        <scheme val="minor"/>
      </rPr>
      <t xml:space="preserve">2025 - Changes made on the </t>
    </r>
    <r>
      <rPr>
        <b/>
        <sz val="10"/>
        <color theme="1"/>
        <rFont val="Calibri"/>
        <family val="2"/>
        <scheme val="minor"/>
      </rPr>
      <t>Validations</t>
    </r>
    <r>
      <rPr>
        <sz val="10"/>
        <color theme="1"/>
        <rFont val="Calibri"/>
        <family val="2"/>
        <scheme val="minor"/>
      </rPr>
      <t xml:space="preserve"> tables can be updated to the DWR tables where those entries are used.</t>
    </r>
  </si>
  <si>
    <r>
      <t xml:space="preserve">Use the </t>
    </r>
    <r>
      <rPr>
        <b/>
        <sz val="10"/>
        <rFont val="Arial"/>
        <family val="2"/>
      </rPr>
      <t>Update Validation Data …</t>
    </r>
    <r>
      <rPr>
        <sz val="10"/>
        <rFont val="Arial"/>
        <family val="2"/>
      </rPr>
      <t xml:space="preserve"> button if a name, class, rate, etc. is changed and you need to update a large number of DWR entries. This is similar to find and replace.
- First, pick which table you want to update (A, B or E)
- Second, decide what you are searching for by checking the appropriate 'Match' box(es) and enter the old data
- Third, decide what you are replacing by checking the appropriate 'Update' box(es) and enter the new data
- Fourth, pick which DWRs are going to be updated using the boxed area
- Finally, click the </t>
    </r>
    <r>
      <rPr>
        <b/>
        <sz val="10"/>
        <rFont val="Arial"/>
        <family val="2"/>
      </rPr>
      <t>Update</t>
    </r>
    <r>
      <rPr>
        <sz val="10"/>
        <rFont val="Arial"/>
        <family val="2"/>
      </rPr>
      <t xml:space="preserve"> button
Use the Backup option before making any changes if you are unsure.</t>
    </r>
  </si>
  <si>
    <t>Version Information</t>
  </si>
  <si>
    <t>FOR COMPLETE FUNCTIONALITY, THIS WORKBOOK MUST USE EXCEL (32 or 64 bit) 2010 OR NEWER IN A MICROSOFT WINDOWS ENVIRONMENT AND REQUIRES MACRO AND ACTIVEX CONTENT TO BE ENABLED. MANY OF THE FUNCTIONS DESCRIBED BELOW RELY ON THIS AND THE WORKBOOK WILL NOT OPERATE AS EXPECTED OTHERWISE. SEE TRUST CENTER AND MESSAGE BAR INFO BELOW.</t>
  </si>
  <si>
    <r>
      <t xml:space="preserve">Message Bar:
</t>
    </r>
    <r>
      <rPr>
        <sz val="10"/>
        <color theme="6" tint="-0.499984740745262"/>
        <rFont val="Arial"/>
        <family val="2"/>
      </rPr>
      <t>The Message Bar appears when a file with potential security issues is loaded for the first time. See the above information for the settings related to the message bar.</t>
    </r>
    <r>
      <rPr>
        <b/>
        <sz val="10"/>
        <color theme="6" tint="-0.499984740745262"/>
        <rFont val="Arial"/>
        <family val="2"/>
      </rPr>
      <t xml:space="preserve">
</t>
    </r>
    <r>
      <rPr>
        <sz val="10"/>
        <color theme="6" tint="-0.499984740745262"/>
        <rFont val="Arial"/>
        <family val="2"/>
      </rPr>
      <t xml:space="preserve">1. You may see a </t>
    </r>
    <r>
      <rPr>
        <b/>
        <sz val="10"/>
        <color theme="5" tint="-0.249977111117893"/>
        <rFont val="Arial"/>
        <family val="2"/>
      </rPr>
      <t>SECURITY WARNING</t>
    </r>
    <r>
      <rPr>
        <sz val="10"/>
        <color theme="6" tint="-0.499984740745262"/>
        <rFont val="Arial"/>
        <family val="2"/>
      </rPr>
      <t xml:space="preserve"> with an </t>
    </r>
    <r>
      <rPr>
        <b/>
        <sz val="10"/>
        <color theme="6" tint="-0.499984740745262"/>
        <rFont val="Arial"/>
        <family val="2"/>
      </rPr>
      <t>Enable Content</t>
    </r>
    <r>
      <rPr>
        <sz val="10"/>
        <color theme="6" tint="-0.499984740745262"/>
        <rFont val="Arial"/>
        <family val="2"/>
      </rPr>
      <t xml:space="preserve"> button. This can happen when opening this file for the first time or if this file has been moved or renamed. Windows keeps track of files that have been trusted. Once you have clicked </t>
    </r>
    <r>
      <rPr>
        <b/>
        <sz val="10"/>
        <color theme="6" tint="-0.499984740745262"/>
        <rFont val="Arial"/>
        <family val="2"/>
      </rPr>
      <t>Enable Content</t>
    </r>
    <r>
      <rPr>
        <sz val="10"/>
        <color theme="6" tint="-0.499984740745262"/>
        <rFont val="Arial"/>
        <family val="2"/>
      </rPr>
      <t xml:space="preserve"> Windows will remember until the next time the file is renamed or moved.</t>
    </r>
    <r>
      <rPr>
        <b/>
        <sz val="10"/>
        <color theme="6" tint="-0.499984740745262"/>
        <rFont val="Arial"/>
        <family val="2"/>
      </rPr>
      <t xml:space="preserve">
</t>
    </r>
    <r>
      <rPr>
        <sz val="10"/>
        <color theme="6" tint="-0.499984740745262"/>
        <rFont val="Arial"/>
        <family val="2"/>
      </rPr>
      <t xml:space="preserve">2. You may see a </t>
    </r>
    <r>
      <rPr>
        <b/>
        <sz val="10"/>
        <color theme="5" tint="-0.249977111117893"/>
        <rFont val="Arial"/>
        <family val="2"/>
      </rPr>
      <t>PROTECTED VIEW</t>
    </r>
    <r>
      <rPr>
        <sz val="10"/>
        <color theme="6" tint="-0.499984740745262"/>
        <rFont val="Arial"/>
        <family val="2"/>
      </rPr>
      <t xml:space="preserve"> warning with an </t>
    </r>
    <r>
      <rPr>
        <b/>
        <sz val="10"/>
        <color theme="6" tint="-0.499984740745262"/>
        <rFont val="Arial"/>
        <family val="2"/>
      </rPr>
      <t>Enable Editing</t>
    </r>
    <r>
      <rPr>
        <sz val="10"/>
        <color theme="6" tint="-0.499984740745262"/>
        <rFont val="Arial"/>
        <family val="2"/>
      </rPr>
      <t xml:space="preserve"> button. This often occurs when a file has been downloaded (e.g. from a shared OneDrive folder). After clicking </t>
    </r>
    <r>
      <rPr>
        <b/>
        <sz val="10"/>
        <color theme="6" tint="-0.499984740745262"/>
        <rFont val="Arial"/>
        <family val="2"/>
      </rPr>
      <t>Enable Editing</t>
    </r>
    <r>
      <rPr>
        <sz val="10"/>
        <color theme="6" tint="-0.499984740745262"/>
        <rFont val="Arial"/>
        <family val="2"/>
      </rPr>
      <t xml:space="preserve"> you may see the following warning.</t>
    </r>
    <r>
      <rPr>
        <b/>
        <sz val="10"/>
        <color theme="6" tint="-0.499984740745262"/>
        <rFont val="Arial"/>
        <family val="2"/>
      </rPr>
      <t xml:space="preserve">
</t>
    </r>
    <r>
      <rPr>
        <sz val="10"/>
        <color theme="6" tint="-0.499984740745262"/>
        <rFont val="Arial"/>
        <family val="2"/>
      </rPr>
      <t xml:space="preserve">3. You may see a </t>
    </r>
    <r>
      <rPr>
        <b/>
        <sz val="10"/>
        <color theme="5" tint="-0.249977111117893"/>
        <rFont val="Arial"/>
        <family val="2"/>
      </rPr>
      <t>SECURITY RISK</t>
    </r>
    <r>
      <rPr>
        <sz val="10"/>
        <color theme="6" tint="-0.499984740745262"/>
        <rFont val="Arial"/>
        <family val="2"/>
      </rPr>
      <t xml:space="preserve"> warning with a </t>
    </r>
    <r>
      <rPr>
        <b/>
        <sz val="10"/>
        <color theme="6" tint="-0.499984740745262"/>
        <rFont val="Arial"/>
        <family val="2"/>
      </rPr>
      <t>Learn More</t>
    </r>
    <r>
      <rPr>
        <sz val="10"/>
        <color theme="6" tint="-0.499984740745262"/>
        <rFont val="Arial"/>
        <family val="2"/>
      </rPr>
      <t xml:space="preserve"> button. Click on the button or the link to find out how to </t>
    </r>
    <r>
      <rPr>
        <b/>
        <sz val="10"/>
        <color theme="6" tint="-0.499984740745262"/>
        <rFont val="Arial"/>
        <family val="2"/>
      </rPr>
      <t>Unblock</t>
    </r>
    <r>
      <rPr>
        <sz val="10"/>
        <color theme="6" tint="-0.499984740745262"/>
        <rFont val="Arial"/>
        <family val="2"/>
      </rPr>
      <t xml:space="preserve"> the file. Close Excel before unblocking.</t>
    </r>
    <r>
      <rPr>
        <b/>
        <sz val="10"/>
        <color theme="6" tint="-0.499984740745262"/>
        <rFont val="Arial"/>
        <family val="2"/>
      </rPr>
      <t xml:space="preserve">
</t>
    </r>
    <r>
      <rPr>
        <sz val="10"/>
        <color theme="6" tint="-0.499984740745262"/>
        <rFont val="Arial"/>
        <family val="2"/>
      </rPr>
      <t>4. Once all of the above warnings have been taken care of it may be best to save the file and close Excel and then reopen so the macros can run properly from the start.</t>
    </r>
  </si>
  <si>
    <r>
      <t xml:space="preserve">2025 - </t>
    </r>
    <r>
      <rPr>
        <b/>
        <sz val="10"/>
        <color theme="1"/>
        <rFont val="Calibri"/>
        <family val="2"/>
        <scheme val="minor"/>
      </rPr>
      <t>Clear Data</t>
    </r>
    <r>
      <rPr>
        <sz val="10"/>
        <color theme="1"/>
        <rFont val="Calibri"/>
        <family val="2"/>
        <scheme val="minor"/>
      </rPr>
      <t xml:space="preserve"> functions are improved, fixing some issues. </t>
    </r>
    <r>
      <rPr>
        <b/>
        <sz val="10"/>
        <color theme="1"/>
        <rFont val="Calibri"/>
        <family val="2"/>
        <scheme val="minor"/>
      </rPr>
      <t>View Active DWR</t>
    </r>
    <r>
      <rPr>
        <sz val="10"/>
        <color theme="1"/>
        <rFont val="Calibri"/>
        <family val="2"/>
        <scheme val="minor"/>
      </rPr>
      <t xml:space="preserve"> button added between </t>
    </r>
    <r>
      <rPr>
        <b/>
        <sz val="10"/>
        <color theme="1"/>
        <rFont val="Calibri"/>
        <family val="2"/>
        <scheme val="minor"/>
      </rPr>
      <t>Previous</t>
    </r>
    <r>
      <rPr>
        <sz val="10"/>
        <color theme="1"/>
        <rFont val="Calibri"/>
        <family val="2"/>
        <scheme val="minor"/>
      </rPr>
      <t xml:space="preserve"> and </t>
    </r>
    <r>
      <rPr>
        <b/>
        <sz val="10"/>
        <color theme="1"/>
        <rFont val="Calibri"/>
        <family val="2"/>
        <scheme val="minor"/>
      </rPr>
      <t>Next</t>
    </r>
    <r>
      <rPr>
        <sz val="10"/>
        <color theme="1"/>
        <rFont val="Calibri"/>
        <family val="2"/>
        <scheme val="minor"/>
      </rPr>
      <t>.</t>
    </r>
  </si>
  <si>
    <r>
      <t xml:space="preserve">2025 - </t>
    </r>
    <r>
      <rPr>
        <b/>
        <sz val="10"/>
        <color theme="1"/>
        <rFont val="Calibri"/>
        <family val="2"/>
        <scheme val="minor"/>
      </rPr>
      <t>Instructions</t>
    </r>
    <r>
      <rPr>
        <sz val="10"/>
        <color theme="1"/>
        <rFont val="Calibri"/>
        <family val="2"/>
        <scheme val="minor"/>
      </rPr>
      <t xml:space="preserve"> sheet clearly indicates if Macro and ActiveX content is properly enabled. Improved related instructions.</t>
    </r>
  </si>
  <si>
    <t>Prior to working on any DWRs for a project, fill in the Summary worksheet with the key project information. These are the cells highlighted in pale green: Project Number; Date of General Conditions; Contractor Name; Description; and Tender Price.</t>
  </si>
  <si>
    <t>The Summary sheet must be used. Many features of this workbook rely upon its information.</t>
  </si>
  <si>
    <t>The Validations sheet saves time retyping the same information repeatedly into the DWR sheet.</t>
  </si>
  <si>
    <r>
      <t>Trust Center:</t>
    </r>
    <r>
      <rPr>
        <sz val="10"/>
        <color theme="6" tint="-0.499984740745262"/>
        <rFont val="Arial"/>
        <family val="2"/>
      </rPr>
      <t xml:space="preserve">
This workbook will not function without VBA macros and ActiveX content being enabled. The </t>
    </r>
    <r>
      <rPr>
        <b/>
        <sz val="10"/>
        <color theme="6" tint="-0.499984740745262"/>
        <rFont val="Arial"/>
        <family val="2"/>
      </rPr>
      <t>Trust Center</t>
    </r>
    <r>
      <rPr>
        <sz val="10"/>
        <color theme="6" tint="-0.499984740745262"/>
        <rFont val="Arial"/>
        <family val="2"/>
      </rPr>
      <t xml:space="preserve"> controls the relevant settings. To access the Trust Center, print off these instructions and then close and re-open Excel with no file loaded. The </t>
    </r>
    <r>
      <rPr>
        <b/>
        <sz val="10"/>
        <color theme="6" tint="-0.499984740745262"/>
        <rFont val="Arial"/>
        <family val="2"/>
      </rPr>
      <t>Options</t>
    </r>
    <r>
      <rPr>
        <sz val="10"/>
        <color theme="6" tint="-0.499984740745262"/>
        <rFont val="Arial"/>
        <family val="2"/>
      </rPr>
      <t xml:space="preserve"> command is </t>
    </r>
    <r>
      <rPr>
        <b/>
        <sz val="10"/>
        <color theme="6" tint="-0.499984740745262"/>
        <rFont val="Arial"/>
        <family val="2"/>
      </rPr>
      <t>disabled</t>
    </r>
    <r>
      <rPr>
        <sz val="10"/>
        <color theme="6" tint="-0.499984740745262"/>
        <rFont val="Arial"/>
        <family val="2"/>
      </rPr>
      <t xml:space="preserve"> when this file is loaded into Excel.
To access the </t>
    </r>
    <r>
      <rPr>
        <b/>
        <sz val="10"/>
        <color theme="6" tint="-0.499984740745262"/>
        <rFont val="Arial"/>
        <family val="2"/>
      </rPr>
      <t>Trust Center</t>
    </r>
    <r>
      <rPr>
        <sz val="10"/>
        <color theme="6" tint="-0.499984740745262"/>
        <rFont val="Arial"/>
        <family val="2"/>
      </rPr>
      <t xml:space="preserve">, click on </t>
    </r>
    <r>
      <rPr>
        <b/>
        <sz val="10"/>
        <color theme="6" tint="-0.499984740745262"/>
        <rFont val="Arial"/>
        <family val="2"/>
      </rPr>
      <t>File</t>
    </r>
    <r>
      <rPr>
        <sz val="10"/>
        <color theme="6" tint="-0.499984740745262"/>
        <rFont val="Arial"/>
        <family val="2"/>
      </rPr>
      <t xml:space="preserve">, then </t>
    </r>
    <r>
      <rPr>
        <b/>
        <sz val="10"/>
        <color theme="6" tint="-0.499984740745262"/>
        <rFont val="Arial"/>
        <family val="2"/>
      </rPr>
      <t>Options</t>
    </r>
    <r>
      <rPr>
        <sz val="10"/>
        <color theme="6" tint="-0.499984740745262"/>
        <rFont val="Arial"/>
        <family val="2"/>
      </rPr>
      <t xml:space="preserve">, then </t>
    </r>
    <r>
      <rPr>
        <b/>
        <sz val="10"/>
        <color theme="6" tint="-0.499984740745262"/>
        <rFont val="Arial"/>
        <family val="2"/>
      </rPr>
      <t>Trust Center</t>
    </r>
    <r>
      <rPr>
        <sz val="10"/>
        <color theme="6" tint="-0.499984740745262"/>
        <rFont val="Arial"/>
        <family val="2"/>
      </rPr>
      <t xml:space="preserve"> and finally </t>
    </r>
    <r>
      <rPr>
        <b/>
        <sz val="10"/>
        <color theme="6" tint="-0.499984740745262"/>
        <rFont val="Arial"/>
        <family val="2"/>
      </rPr>
      <t>Trust Center Settings...</t>
    </r>
    <r>
      <rPr>
        <sz val="10"/>
        <color theme="6" tint="-0.499984740745262"/>
        <rFont val="Arial"/>
        <family val="2"/>
      </rPr>
      <t xml:space="preserve">
</t>
    </r>
    <r>
      <rPr>
        <b/>
        <sz val="10"/>
        <color theme="6" tint="-0.499984740745262"/>
        <rFont val="Arial"/>
        <family val="2"/>
      </rPr>
      <t xml:space="preserve">
Trust Center Settings:
</t>
    </r>
    <r>
      <rPr>
        <sz val="10"/>
        <color theme="6" tint="-0.499984740745262"/>
        <rFont val="Arial"/>
        <family val="2"/>
      </rPr>
      <t xml:space="preserve">1. </t>
    </r>
    <r>
      <rPr>
        <b/>
        <sz val="10"/>
        <color theme="6" tint="-0.499984740745262"/>
        <rFont val="Arial"/>
        <family val="2"/>
      </rPr>
      <t>Message Bar</t>
    </r>
    <r>
      <rPr>
        <sz val="10"/>
        <color theme="6" tint="-0.499984740745262"/>
        <rFont val="Arial"/>
        <family val="2"/>
      </rPr>
      <t xml:space="preserve"> - Set this to </t>
    </r>
    <r>
      <rPr>
        <b/>
        <sz val="10"/>
        <color theme="6" tint="-0.499984740745262"/>
        <rFont val="Arial"/>
        <family val="2"/>
      </rPr>
      <t>Show</t>
    </r>
    <r>
      <rPr>
        <sz val="10"/>
        <color theme="6" tint="-0.499984740745262"/>
        <rFont val="Arial"/>
        <family val="2"/>
      </rPr>
      <t xml:space="preserve">, otherwise VBA macro and ActiveX content can be disabled with no indication
2. </t>
    </r>
    <r>
      <rPr>
        <b/>
        <sz val="10"/>
        <color theme="6" tint="-0.499984740745262"/>
        <rFont val="Arial"/>
        <family val="2"/>
      </rPr>
      <t>Macro Settings</t>
    </r>
    <r>
      <rPr>
        <sz val="10"/>
        <color theme="6" tint="-0.499984740745262"/>
        <rFont val="Arial"/>
        <family val="2"/>
      </rPr>
      <t xml:space="preserve"> - The recommended setting is </t>
    </r>
    <r>
      <rPr>
        <b/>
        <sz val="10"/>
        <color theme="6" tint="-0.499984740745262"/>
        <rFont val="Arial"/>
        <family val="2"/>
      </rPr>
      <t>Disable VBA macros with notification</t>
    </r>
    <r>
      <rPr>
        <sz val="10"/>
        <color theme="6" tint="-0.499984740745262"/>
        <rFont val="Arial"/>
        <family val="2"/>
      </rPr>
      <t xml:space="preserve">
3. </t>
    </r>
    <r>
      <rPr>
        <b/>
        <sz val="10"/>
        <color theme="6" tint="-0.499984740745262"/>
        <rFont val="Arial"/>
        <family val="2"/>
      </rPr>
      <t>ActiveX Settings</t>
    </r>
    <r>
      <rPr>
        <sz val="10"/>
        <color theme="6" tint="-0.499984740745262"/>
        <rFont val="Arial"/>
        <family val="2"/>
      </rPr>
      <t xml:space="preserve"> - Choose any option except the one marked </t>
    </r>
    <r>
      <rPr>
        <b/>
        <sz val="10"/>
        <color theme="6" tint="-0.499984740745262"/>
        <rFont val="Arial"/>
        <family val="2"/>
      </rPr>
      <t>Disable</t>
    </r>
    <r>
      <rPr>
        <sz val="10"/>
        <color theme="6" tint="-0.499984740745262"/>
        <rFont val="Arial"/>
        <family val="2"/>
      </rPr>
      <t xml:space="preserve">
4. </t>
    </r>
    <r>
      <rPr>
        <b/>
        <sz val="10"/>
        <color theme="6" tint="-0.499984740745262"/>
        <rFont val="Arial"/>
        <family val="2"/>
      </rPr>
      <t>Trusted Documents</t>
    </r>
    <r>
      <rPr>
        <sz val="10"/>
        <color theme="6" tint="-0.499984740745262"/>
        <rFont val="Arial"/>
        <family val="2"/>
      </rPr>
      <t xml:space="preserve"> - Settings related to trusting documents in shared/network folders (see below)
For the macro and ActiveX settings, both 'prompt' and 'notification' refer to the </t>
    </r>
    <r>
      <rPr>
        <b/>
        <sz val="10"/>
        <color theme="6" tint="-0.499984740745262"/>
        <rFont val="Arial"/>
        <family val="2"/>
      </rPr>
      <t>Message Bar</t>
    </r>
    <r>
      <rPr>
        <sz val="10"/>
        <color theme="6" tint="-0.499984740745262"/>
        <rFont val="Arial"/>
        <family val="2"/>
      </rPr>
      <t xml:space="preserve"> appearing with the </t>
    </r>
    <r>
      <rPr>
        <b/>
        <sz val="10"/>
        <color theme="6" tint="-0.499984740745262"/>
        <rFont val="Arial"/>
        <family val="2"/>
      </rPr>
      <t>Enable Content</t>
    </r>
    <r>
      <rPr>
        <sz val="10"/>
        <color theme="6" tint="-0.499984740745262"/>
        <rFont val="Arial"/>
        <family val="2"/>
      </rPr>
      <t xml:space="preserve"> button. Clicking this button enables both macros and ActiveX content and causes the file to be trusted. Once a file is trusted the message will not reappear as long unless the file is moved or renamed.
If the file is located in a shared/network folder, the 'trust' may not be remembered  and you may be prompted to enable content each time you open the file. A separate dialog may appear to allow you to trust a network document.</t>
    </r>
    <r>
      <rPr>
        <b/>
        <sz val="10"/>
        <color theme="6" tint="-0.499984740745262"/>
        <rFont val="Arial"/>
        <family val="2"/>
      </rPr>
      <t xml:space="preserve">
The above settings may be controlled and locked down by your computer systems administrator using policy settings. If this is the case you may not be able to enable this workbook functionality. Please confirm and discuss with your IT department.</t>
    </r>
  </si>
  <si>
    <t>This H0358 form is designed to deal with multiple versions of the Major Works, Design Build Minor, and Minor Works General Conditions with different payment provisions. Mark-up rates are shown to the right.
    1) Force Account (FA) mark-up rates
    2) Decreased FA mark-up rates when FA work is greater than 25% of the Tender Price
    3) Prime Contractor mark-up on FA work done by Subs</t>
  </si>
  <si>
    <r>
      <t xml:space="preserve">2025 - </t>
    </r>
    <r>
      <rPr>
        <b/>
        <sz val="10"/>
        <color theme="1"/>
        <rFont val="Calibri"/>
        <family val="2"/>
        <scheme val="minor"/>
      </rPr>
      <t>Summary</t>
    </r>
    <r>
      <rPr>
        <sz val="10"/>
        <color theme="1"/>
        <rFont val="Calibri"/>
        <family val="2"/>
        <scheme val="minor"/>
      </rPr>
      <t xml:space="preserve"> sheet DWR link tooltips are limited to 254 characters to avoid errors during import, current DWR is now highlighted. Can now double-click to edit title entries at the top of the </t>
    </r>
    <r>
      <rPr>
        <b/>
        <sz val="10"/>
        <color theme="1"/>
        <rFont val="Calibri"/>
        <family val="2"/>
        <scheme val="minor"/>
      </rPr>
      <t>DWR</t>
    </r>
    <r>
      <rPr>
        <sz val="10"/>
        <color theme="1"/>
        <rFont val="Calibri"/>
        <family val="2"/>
        <scheme val="minor"/>
      </rPr>
      <t xml:space="preserve"> and </t>
    </r>
    <r>
      <rPr>
        <b/>
        <sz val="10"/>
        <color theme="1"/>
        <rFont val="Calibri"/>
        <family val="2"/>
        <scheme val="minor"/>
      </rPr>
      <t>Summary</t>
    </r>
    <r>
      <rPr>
        <sz val="10"/>
        <color theme="1"/>
        <rFont val="Calibri"/>
        <family val="2"/>
        <scheme val="minor"/>
      </rPr>
      <t xml:space="preserve"> sheets. Subcontractor name (B) no longer formats as a date. The file is now smaller with a new procedure to compact and compile the macro code.</t>
    </r>
  </si>
  <si>
    <t>Contractor's mark-up on work performed by subcontractors</t>
  </si>
  <si>
    <t>Do reduced Force Account mark-ups apply</t>
  </si>
  <si>
    <t>General Conditions date</t>
  </si>
  <si>
    <t>2025 - The ribbon tab has been reorganized and moved further to the right. Commands have been added, simplified and renamed to be more clear. Comments have been added/changed to be more descriptive. Some commands are only available when the DWR worksheet is selected. Dropdown picks on the ribbon have been replaced with single buttons and a dialog now appears with the various options for saving PDFs and clearing data.</t>
  </si>
  <si>
    <t>2025 - Fixed instructional comments to reflect workbook updates.</t>
  </si>
  <si>
    <r>
      <t xml:space="preserve">Within a DWR block, select a cell and click </t>
    </r>
    <r>
      <rPr>
        <b/>
        <sz val="10"/>
        <rFont val="Arial"/>
        <family val="2"/>
      </rPr>
      <t>Insert Row(s)</t>
    </r>
    <r>
      <rPr>
        <sz val="10"/>
        <rFont val="Arial"/>
        <family val="2"/>
      </rPr>
      <t xml:space="preserve"> on the ribbon and a new row will be inserted below the active cell. Delete unneeded rows by selecting a cell on the row to delete and click </t>
    </r>
    <r>
      <rPr>
        <b/>
        <sz val="10"/>
        <rFont val="Arial"/>
        <family val="2"/>
      </rPr>
      <t>Delete Row(s)</t>
    </r>
    <r>
      <rPr>
        <sz val="10"/>
        <rFont val="Arial"/>
        <family val="2"/>
      </rPr>
      <t>. Adding or removing extra blank rows can be useful to control moving the section below to the next page or keeping it on the current page when printing.</t>
    </r>
  </si>
  <si>
    <r>
      <t xml:space="preserve">Please take care when editing this workbook. The normal </t>
    </r>
    <r>
      <rPr>
        <b/>
        <sz val="10"/>
        <rFont val="Arial"/>
        <family val="2"/>
      </rPr>
      <t>Undo</t>
    </r>
    <r>
      <rPr>
        <sz val="10"/>
        <rFont val="Arial"/>
        <family val="2"/>
      </rPr>
      <t xml:space="preserve"> and </t>
    </r>
    <r>
      <rPr>
        <b/>
        <sz val="10"/>
        <rFont val="Arial"/>
        <family val="2"/>
      </rPr>
      <t>Redo</t>
    </r>
    <r>
      <rPr>
        <sz val="10"/>
        <rFont val="Arial"/>
        <family val="2"/>
      </rPr>
      <t xml:space="preserve"> commands do not work because of the macros in the workbook. Macros are triggered when exiting the cell by either clicking on a different cell or pressing </t>
    </r>
    <r>
      <rPr>
        <b/>
        <sz val="10"/>
        <rFont val="Arial"/>
        <family val="2"/>
      </rPr>
      <t>Enter</t>
    </r>
    <r>
      <rPr>
        <sz val="10"/>
        <rFont val="Arial"/>
        <family val="2"/>
      </rPr>
      <t xml:space="preserve">. If you double-click to edit inside a cell with the cursor, the edits can be undone by hitting the </t>
    </r>
    <r>
      <rPr>
        <b/>
        <sz val="10"/>
        <rFont val="Arial"/>
        <family val="2"/>
      </rPr>
      <t>Esc</t>
    </r>
    <r>
      <rPr>
        <sz val="10"/>
        <rFont val="Arial"/>
        <family val="2"/>
      </rPr>
      <t xml:space="preserve"> key. The </t>
    </r>
    <r>
      <rPr>
        <b/>
        <sz val="10"/>
        <rFont val="Arial"/>
        <family val="2"/>
      </rPr>
      <t>Esc</t>
    </r>
    <r>
      <rPr>
        <sz val="10"/>
        <rFont val="Arial"/>
        <family val="2"/>
      </rPr>
      <t xml:space="preserve"> key must be used before exiting the cell.</t>
    </r>
  </si>
  <si>
    <r>
      <t xml:space="preserve">   Pale yellow cells denote incomplete fields. Do not add a new row before completing required fields on existing rows. To add a new entry, select a cell within a table and click the </t>
    </r>
    <r>
      <rPr>
        <b/>
        <sz val="11"/>
        <color theme="1"/>
        <rFont val="Calibri"/>
        <family val="2"/>
        <scheme val="minor"/>
      </rPr>
      <t>Add Row(s)</t>
    </r>
    <r>
      <rPr>
        <sz val="11"/>
        <color theme="1"/>
        <rFont val="Calibri"/>
        <family val="2"/>
        <scheme val="minor"/>
      </rPr>
      <t xml:space="preserve"> button on the ribbon.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</si>
</sst>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164" formatCode="&quot;$&quot;#,##0.00_);[Red]\(&quot;$&quot;#,##0.00\)"/>
    <numFmt numFmtId="165" formatCode="&quot;$&quot;#,##0_);\(&quot;$&quot;#,##0\)"/>
    <numFmt numFmtId="166" formatCode="_(&quot;$&quot;* #,##0.00_);_(&quot;$&quot;* \(#,##0.00\);_(&quot;$&quot;* &quot;-&quot;??_);_(@_)"/>
    <numFmt numFmtId="167" formatCode="&quot;$&quot;#,##0.00;&quot;$&quot;#,##0.00;"/>
    <numFmt numFmtId="168" formatCode="0.0%"/>
    <numFmt numFmtId="169" formatCode="&quot;$&quot;#,##0.00"/>
    <numFmt numFmtId="170" formatCode="0.0%;\-0.0%;&quot;n/a&quot;"/>
    <numFmt numFmtId="171" formatCode="0.0%;\-0.0%;[Red]&quot;n/a&quot;"/>
    <numFmt numFmtId="172" formatCode="[$-409]mmmm\ d\,\ yyyy;@"/>
    <numFmt numFmtId="173" formatCode="mmm\-dd\-yyyy"/>
    <numFmt numFmtId="174" formatCode="m/d/yyyy\ hh:mm:ss"/>
    <numFmt numFmtId="175" formatCode="[$-409]d\-mmm\-yyyy;@"/>
    <numFmt numFmtId="176" formatCode=";;;"/>
    <numFmt numFmtId="177" formatCode="&quot;Yes&quot;;;&quot;No&quot;;"/>
    <numFmt numFmtId="178" formatCode="[$-F800]dddd\,\ mmmm\ dd\,\ yyyy"/>
    <numFmt numFmtId="179" formatCode="&quot;Prior to: &quot;mmmm\ d\,\ yyyy"/>
  </numFmts>
  <fonts count="72">
    <font>
      <sz val="11"/>
      <color theme="1"/>
      <name val="Calibri"/>
      <family val="2"/>
      <scheme val="minor"/>
    </font>
    <font>
      <sz val="10"/>
      <name val="Arial"/>
      <family val="2"/>
    </font>
    <font>
      <sz val="8"/>
      <name val="Arial"/>
      <family val="2"/>
    </font>
    <font>
      <b/>
      <sz val="14"/>
      <name val="Arial"/>
      <family val="2"/>
    </font>
    <font>
      <b/>
      <sz val="10"/>
      <color indexed="10"/>
      <name val="Arial"/>
      <family val="2"/>
    </font>
    <font>
      <b/>
      <sz val="10"/>
      <name val="Arial"/>
      <family val="2"/>
    </font>
    <font>
      <sz val="10"/>
      <name val="Arial"/>
      <family val="2"/>
    </font>
    <font>
      <b/>
      <sz val="9"/>
      <name val="Arial"/>
      <family val="2"/>
    </font>
    <font>
      <sz val="7"/>
      <name val="Arial"/>
      <family val="2"/>
    </font>
    <font>
      <i/>
      <sz val="9"/>
      <name val="Arial"/>
      <family val="2"/>
    </font>
    <font>
      <i/>
      <sz val="8"/>
      <name val="Arial"/>
      <family val="2"/>
    </font>
    <font>
      <sz val="9"/>
      <name val="Arial"/>
      <family val="2"/>
    </font>
    <font>
      <b/>
      <sz val="9"/>
      <color indexed="12"/>
      <name val="Arial"/>
      <family val="2"/>
    </font>
    <font>
      <sz val="14"/>
      <name val="Arial"/>
      <family val="2"/>
    </font>
    <font>
      <b/>
      <sz val="10"/>
      <color rgb="FF008E40"/>
      <name val="Arial"/>
      <family val="2"/>
    </font>
    <font>
      <sz val="9"/>
      <color rgb="FFFF0000"/>
      <name val="Arial"/>
      <family val="2"/>
    </font>
    <font>
      <b/>
      <sz val="10"/>
      <color rgb="FF0000FF"/>
      <name val="Arial"/>
      <family val="2"/>
    </font>
    <font>
      <b/>
      <u/>
      <sz val="10"/>
      <color rgb="FF0000FF"/>
      <name val="Arial"/>
      <family val="2"/>
    </font>
    <font>
      <sz val="14"/>
      <color rgb="FFFF0000"/>
      <name val="Arial"/>
      <family val="2"/>
    </font>
    <font>
      <b/>
      <sz val="16"/>
      <name val="Arial"/>
      <family val="2"/>
    </font>
    <font>
      <sz val="10"/>
      <color theme="10"/>
      <name val="Arial"/>
      <family val="2"/>
    </font>
    <font>
      <u/>
      <sz val="10"/>
      <color theme="11"/>
      <name val="Arial"/>
      <family val="2"/>
    </font>
    <font>
      <b/>
      <sz val="10"/>
      <color theme="1"/>
      <name val="Arial"/>
      <family val="2"/>
    </font>
    <font>
      <b/>
      <sz val="9"/>
      <color theme="1"/>
      <name val="Arial"/>
      <family val="2"/>
    </font>
    <font>
      <sz val="10"/>
      <color theme="1"/>
      <name val="Arial"/>
      <family val="2"/>
    </font>
    <font>
      <sz val="10"/>
      <color rgb="FFFF0000"/>
      <name val="Arial"/>
      <family val="2"/>
    </font>
    <font>
      <sz val="10"/>
      <color rgb="FF008E40"/>
      <name val="Arial"/>
      <family val="2"/>
    </font>
    <font>
      <sz val="10"/>
      <color indexed="10"/>
      <name val="Arial"/>
      <family val="2"/>
    </font>
    <font>
      <sz val="11"/>
      <color theme="1"/>
      <name val="Calibri"/>
      <family val="2"/>
      <scheme val="minor"/>
    </font>
    <font>
      <b/>
      <sz val="11"/>
      <color rgb="FFFF0000"/>
      <name val="Calibri"/>
      <family val="2"/>
      <scheme val="minor"/>
    </font>
    <font>
      <sz val="8"/>
      <color indexed="81"/>
      <name val="Tomaha"/>
    </font>
    <font>
      <b/>
      <sz val="8"/>
      <color indexed="81"/>
      <name val="Tomaha"/>
    </font>
    <font>
      <b/>
      <sz val="8"/>
      <color rgb="FF008E40"/>
      <name val="Arial"/>
      <family val="2"/>
    </font>
    <font>
      <b/>
      <sz val="11"/>
      <color theme="1"/>
      <name val="Calibri"/>
      <family val="2"/>
      <scheme val="minor"/>
    </font>
    <font>
      <b/>
      <sz val="10"/>
      <color theme="0"/>
      <name val="Arial"/>
      <family val="2"/>
    </font>
    <font>
      <sz val="8"/>
      <name val="Calibri"/>
      <family val="2"/>
      <scheme val="minor"/>
    </font>
    <font>
      <sz val="11"/>
      <color rgb="FFFF0000"/>
      <name val="Calibri"/>
      <family val="2"/>
      <scheme val="minor"/>
    </font>
    <font>
      <sz val="11"/>
      <name val="Calibri"/>
      <family val="2"/>
      <scheme val="minor"/>
    </font>
    <font>
      <b/>
      <i/>
      <sz val="8"/>
      <name val="Arial"/>
      <family val="2"/>
    </font>
    <font>
      <sz val="9"/>
      <color indexed="81"/>
      <name val="Tomaha"/>
    </font>
    <font>
      <b/>
      <sz val="14"/>
      <color rgb="FFFF0000"/>
      <name val="Calibri"/>
      <family val="2"/>
      <scheme val="minor"/>
    </font>
    <font>
      <sz val="9"/>
      <color theme="0"/>
      <name val="Arial"/>
      <family val="2"/>
    </font>
    <font>
      <sz val="10"/>
      <name val="Arial"/>
      <family val="2"/>
    </font>
    <font>
      <b/>
      <sz val="10"/>
      <color indexed="81"/>
      <name val="Tahoma"/>
      <family val="2"/>
    </font>
    <font>
      <sz val="10"/>
      <color indexed="81"/>
      <name val="Tahoma"/>
      <family val="2"/>
    </font>
    <font>
      <sz val="10"/>
      <color indexed="81"/>
      <name val="Tomaha"/>
    </font>
    <font>
      <b/>
      <sz val="10"/>
      <color indexed="10"/>
      <name val="Tomaha"/>
    </font>
    <font>
      <sz val="10"/>
      <name val="Arial"/>
      <family val="2"/>
    </font>
    <font>
      <b/>
      <sz val="10"/>
      <color theme="0"/>
      <name val="Arial"/>
      <family val="2"/>
    </font>
    <font>
      <i/>
      <sz val="8"/>
      <color rgb="FFFF0000"/>
      <name val="Arial"/>
      <family val="2"/>
    </font>
    <font>
      <b/>
      <sz val="11"/>
      <color rgb="FF0000FF"/>
      <name val="Calibri"/>
      <family val="2"/>
      <scheme val="minor"/>
    </font>
    <font>
      <b/>
      <sz val="11"/>
      <name val="Arial"/>
      <family val="2"/>
    </font>
    <font>
      <sz val="10"/>
      <color theme="1"/>
      <name val="Calibri"/>
      <family val="2"/>
      <scheme val="minor"/>
    </font>
    <font>
      <b/>
      <sz val="10"/>
      <color theme="1"/>
      <name val="Calibri"/>
      <family val="2"/>
      <scheme val="minor"/>
    </font>
    <font>
      <b/>
      <u/>
      <sz val="12"/>
      <color rgb="FF3333CC"/>
      <name val="Arial"/>
      <family val="2"/>
    </font>
    <font>
      <b/>
      <sz val="12"/>
      <color rgb="FF3333CC"/>
      <name val="Arial"/>
      <family val="2"/>
    </font>
    <font>
      <b/>
      <sz val="9"/>
      <color rgb="FF3333CC"/>
      <name val="Arial"/>
      <family val="2"/>
    </font>
    <font>
      <b/>
      <sz val="10"/>
      <color theme="5" tint="-0.249977111117893"/>
      <name val="Arial"/>
      <family val="2"/>
    </font>
    <font>
      <b/>
      <sz val="10"/>
      <color theme="6" tint="-0.499984740745262"/>
      <name val="Arial"/>
      <family val="2"/>
    </font>
    <font>
      <sz val="10"/>
      <color theme="6" tint="-0.499984740745262"/>
      <name val="Arial"/>
      <family val="2"/>
    </font>
    <font>
      <sz val="11"/>
      <color theme="6" tint="-0.499984740745262"/>
      <name val="Calibri"/>
      <family val="2"/>
      <scheme val="minor"/>
    </font>
    <font>
      <sz val="10"/>
      <color rgb="FF0000FF"/>
      <name val="Arial"/>
      <family val="2"/>
    </font>
    <font>
      <b/>
      <sz val="11"/>
      <color theme="5"/>
      <name val="Calibri"/>
      <family val="2"/>
      <scheme val="minor"/>
    </font>
    <font>
      <b/>
      <sz val="11"/>
      <color theme="6" tint="-0.499984740745262"/>
      <name val="Arial"/>
      <family val="2"/>
    </font>
    <font>
      <b/>
      <sz val="8"/>
      <color theme="6" tint="-0.499984740745262"/>
      <name val="Arial"/>
      <family val="2"/>
    </font>
    <font>
      <sz val="8"/>
      <color theme="6" tint="-0.499984740745262"/>
      <name val="Calibri"/>
      <family val="2"/>
      <scheme val="minor"/>
    </font>
    <font>
      <b/>
      <sz val="9"/>
      <color indexed="81"/>
      <name val="Tomaha"/>
    </font>
    <font>
      <b/>
      <sz val="10"/>
      <color indexed="81"/>
      <name val="Tomaha"/>
    </font>
    <font>
      <b/>
      <sz val="9"/>
      <color indexed="10"/>
      <name val="Tomaha"/>
    </font>
    <font>
      <b/>
      <sz val="9"/>
      <color rgb="FF0000FF"/>
      <name val="Arial"/>
      <family val="2"/>
    </font>
    <font>
      <b/>
      <sz val="8"/>
      <color indexed="10"/>
      <name val="Tomaha"/>
    </font>
    <font>
      <sz val="8"/>
      <color indexed="10"/>
      <name val="Tomaha"/>
    </font>
  </fonts>
  <fills count="10">
    <fill>
      <patternFill patternType="none"/>
    </fill>
    <fill>
      <patternFill patternType="gray125"/>
    </fill>
    <fill>
      <patternFill patternType="lightUp">
        <fgColor auto="1"/>
      </patternFill>
    </fill>
    <fill>
      <patternFill patternType="solid">
        <fgColor theme="6" tint="0.59999389629810485"/>
        <bgColor indexed="64"/>
      </patternFill>
    </fill>
    <fill>
      <patternFill patternType="solid">
        <fgColor theme="4" tint="0.79998168889431442"/>
        <bgColor indexed="64"/>
      </patternFill>
    </fill>
    <fill>
      <patternFill patternType="solid">
        <fgColor theme="4"/>
        <bgColor theme="4"/>
      </patternFill>
    </fill>
    <fill>
      <patternFill patternType="solid">
        <fgColor theme="2" tint="-0.249977111117893"/>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6" tint="0.79998168889431442"/>
        <bgColor indexed="64"/>
      </patternFill>
    </fill>
  </fills>
  <borders count="38">
    <border>
      <left/>
      <right/>
      <top/>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style="hair">
        <color indexed="64"/>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style="double">
        <color indexed="64"/>
      </left>
      <right/>
      <top style="double">
        <color indexed="64"/>
      </top>
      <bottom style="double">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top style="double">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hair">
        <color indexed="64"/>
      </left>
      <right style="hair">
        <color indexed="64"/>
      </right>
      <top/>
      <bottom/>
      <diagonal/>
    </border>
    <border>
      <left style="thin">
        <color indexed="64"/>
      </left>
      <right style="thin">
        <color indexed="64"/>
      </right>
      <top/>
      <bottom style="thin">
        <color rgb="FF000000"/>
      </bottom>
      <diagonal/>
    </border>
    <border>
      <left style="thin">
        <color auto="1"/>
      </left>
      <right style="thin">
        <color auto="1"/>
      </right>
      <top/>
      <bottom/>
      <diagonal/>
    </border>
    <border>
      <left style="hair">
        <color indexed="64"/>
      </left>
      <right/>
      <top/>
      <bottom style="double">
        <color indexed="64"/>
      </bottom>
      <diagonal/>
    </border>
    <border>
      <left style="thin">
        <color auto="1"/>
      </left>
      <right style="thin">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top style="hair">
        <color indexed="64"/>
      </top>
      <bottom style="thin">
        <color auto="1"/>
      </bottom>
      <diagonal/>
    </border>
    <border>
      <left/>
      <right style="thin">
        <color auto="1"/>
      </right>
      <top style="thin">
        <color auto="1"/>
      </top>
      <bottom style="thin">
        <color auto="1"/>
      </bottom>
      <diagonal/>
    </border>
  </borders>
  <cellStyleXfs count="7">
    <xf numFmtId="0" fontId="0" fillId="0" borderId="0"/>
    <xf numFmtId="9" fontId="1" fillId="0" borderId="0" applyFont="0" applyFill="0" applyBorder="0" applyAlignment="0" applyProtection="0"/>
    <xf numFmtId="0" fontId="20" fillId="0" borderId="0" applyNumberFormat="0" applyFill="0" applyBorder="0" applyProtection="0">
      <alignment horizontal="center" vertical="top"/>
      <protection locked="0"/>
    </xf>
    <xf numFmtId="0" fontId="21" fillId="0" borderId="0" applyNumberFormat="0" applyFill="0" applyBorder="0" applyAlignment="0" applyProtection="0"/>
    <xf numFmtId="0" fontId="20" fillId="0" borderId="0" applyNumberFormat="0" applyFill="0" applyBorder="0" applyProtection="0">
      <alignment horizontal="center"/>
    </xf>
    <xf numFmtId="174" fontId="28" fillId="0" borderId="0" applyBorder="0"/>
    <xf numFmtId="166" fontId="28" fillId="0" borderId="0" applyFont="0" applyFill="0" applyBorder="0" applyAlignment="0" applyProtection="0"/>
  </cellStyleXfs>
  <cellXfs count="362">
    <xf numFmtId="0" fontId="0" fillId="0" borderId="0" xfId="0"/>
    <xf numFmtId="0" fontId="6" fillId="0" borderId="0" xfId="0" applyFont="1" applyAlignment="1" applyProtection="1">
      <alignment horizontal="center"/>
      <protection hidden="1"/>
    </xf>
    <xf numFmtId="0" fontId="5" fillId="0" borderId="0" xfId="0" applyFont="1" applyAlignment="1" applyProtection="1">
      <alignment horizontal="left" vertical="top" wrapText="1"/>
      <protection hidden="1"/>
    </xf>
    <xf numFmtId="0" fontId="6" fillId="0" borderId="0" xfId="0" applyFont="1" applyProtection="1">
      <protection hidden="1"/>
    </xf>
    <xf numFmtId="0" fontId="5" fillId="0" borderId="0" xfId="0" applyFont="1" applyAlignment="1" applyProtection="1">
      <alignment vertical="top"/>
      <protection hidden="1"/>
    </xf>
    <xf numFmtId="0" fontId="1" fillId="0" borderId="0" xfId="0" applyFont="1"/>
    <xf numFmtId="0" fontId="1" fillId="0" borderId="0" xfId="0" applyFont="1" applyAlignment="1">
      <alignment horizontal="left"/>
    </xf>
    <xf numFmtId="0" fontId="5" fillId="0" borderId="0" xfId="0" applyFont="1" applyAlignment="1">
      <alignment horizontal="left" vertical="top" wrapText="1"/>
    </xf>
    <xf numFmtId="0" fontId="13" fillId="0" borderId="0" xfId="0" applyFont="1"/>
    <xf numFmtId="0" fontId="3" fillId="0" borderId="0" xfId="0" applyFont="1" applyAlignment="1">
      <alignment horizontal="right"/>
    </xf>
    <xf numFmtId="0" fontId="8" fillId="0" borderId="0" xfId="0" applyFont="1"/>
    <xf numFmtId="0" fontId="5" fillId="0" borderId="10" xfId="0" applyFont="1" applyBorder="1" applyAlignment="1">
      <alignment wrapText="1"/>
    </xf>
    <xf numFmtId="0" fontId="3" fillId="0" borderId="10" xfId="0" applyFont="1" applyBorder="1"/>
    <xf numFmtId="0" fontId="13" fillId="0" borderId="10" xfId="0" applyFont="1" applyBorder="1"/>
    <xf numFmtId="0" fontId="13" fillId="0" borderId="10" xfId="0" applyFont="1" applyBorder="1" applyAlignment="1">
      <alignment horizontal="right"/>
    </xf>
    <xf numFmtId="0" fontId="3" fillId="0" borderId="10" xfId="0" applyFont="1" applyBorder="1" applyAlignment="1">
      <alignment horizontal="right"/>
    </xf>
    <xf numFmtId="0" fontId="8" fillId="0" borderId="6" xfId="0" applyFont="1" applyBorder="1" applyAlignment="1">
      <alignment vertical="top"/>
    </xf>
    <xf numFmtId="0" fontId="1" fillId="0" borderId="1" xfId="0" applyFont="1" applyBorder="1"/>
    <xf numFmtId="0" fontId="1" fillId="0" borderId="9" xfId="0" applyFont="1" applyBorder="1"/>
    <xf numFmtId="0" fontId="8" fillId="0" borderId="1" xfId="0" applyFont="1" applyBorder="1" applyAlignment="1">
      <alignment vertical="top"/>
    </xf>
    <xf numFmtId="0" fontId="1" fillId="0" borderId="9" xfId="0" applyFont="1" applyBorder="1" applyAlignment="1">
      <alignment shrinkToFit="1"/>
    </xf>
    <xf numFmtId="0" fontId="8" fillId="0" borderId="8" xfId="0" applyFont="1" applyBorder="1" applyAlignment="1">
      <alignment vertical="top"/>
    </xf>
    <xf numFmtId="0" fontId="1" fillId="0" borderId="0" xfId="0" applyFont="1" applyAlignment="1">
      <alignment horizontal="left" vertical="center"/>
    </xf>
    <xf numFmtId="0" fontId="7" fillId="0" borderId="0" xfId="0" applyFont="1" applyAlignment="1">
      <alignment horizontal="center" vertical="center" shrinkToFit="1"/>
    </xf>
    <xf numFmtId="0" fontId="1" fillId="0" borderId="0" xfId="0" applyFont="1" applyAlignment="1">
      <alignment vertical="center"/>
    </xf>
    <xf numFmtId="0" fontId="11" fillId="0" borderId="0" xfId="0" applyFont="1" applyAlignment="1">
      <alignment vertical="center"/>
    </xf>
    <xf numFmtId="0" fontId="4" fillId="0" borderId="0" xfId="0" applyFont="1" applyAlignment="1">
      <alignment horizontal="right" vertical="center" shrinkToFit="1"/>
    </xf>
    <xf numFmtId="0" fontId="5" fillId="0" borderId="10" xfId="0" applyFont="1" applyBorder="1" applyAlignment="1">
      <alignment vertical="center"/>
    </xf>
    <xf numFmtId="0" fontId="5" fillId="0" borderId="16" xfId="0" applyFont="1" applyBorder="1" applyAlignment="1">
      <alignment horizontal="centerContinuous"/>
    </xf>
    <xf numFmtId="0" fontId="8" fillId="0" borderId="0" xfId="0" applyFont="1" applyAlignment="1">
      <alignment vertical="center"/>
    </xf>
    <xf numFmtId="0" fontId="9"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right" vertical="center"/>
    </xf>
    <xf numFmtId="0" fontId="8" fillId="0" borderId="0" xfId="0" quotePrefix="1" applyFont="1" applyAlignment="1">
      <alignment horizontal="center" vertical="center"/>
    </xf>
    <xf numFmtId="167" fontId="1" fillId="0" borderId="0" xfId="0" applyNumberFormat="1" applyFont="1" applyAlignment="1">
      <alignment horizontal="right" vertical="center"/>
    </xf>
    <xf numFmtId="0" fontId="5" fillId="0" borderId="19" xfId="0" applyFont="1" applyBorder="1" applyAlignment="1">
      <alignment horizontal="right" vertical="center"/>
    </xf>
    <xf numFmtId="167" fontId="5" fillId="0" borderId="0" xfId="0" applyNumberFormat="1" applyFont="1" applyAlignment="1">
      <alignment horizontal="center" vertical="center" shrinkToFit="1"/>
    </xf>
    <xf numFmtId="167" fontId="1" fillId="0" borderId="0" xfId="0" applyNumberFormat="1" applyFont="1" applyAlignment="1">
      <alignment vertical="center" shrinkToFit="1"/>
    </xf>
    <xf numFmtId="0" fontId="8" fillId="0" borderId="0" xfId="0" quotePrefix="1" applyFont="1" applyAlignment="1">
      <alignment vertical="center"/>
    </xf>
    <xf numFmtId="0" fontId="1" fillId="0" borderId="10" xfId="0" applyFont="1" applyBorder="1" applyAlignment="1">
      <alignment vertical="center"/>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vertical="center"/>
    </xf>
    <xf numFmtId="0" fontId="5" fillId="0" borderId="3" xfId="0" applyFont="1" applyBorder="1" applyAlignment="1">
      <alignment horizontal="center" vertical="center" wrapText="1" shrinkToFit="1"/>
    </xf>
    <xf numFmtId="0" fontId="5" fillId="0" borderId="0" xfId="0" applyFont="1" applyAlignment="1">
      <alignment horizontal="right" vertical="center"/>
    </xf>
    <xf numFmtId="167" fontId="5" fillId="0" borderId="0" xfId="0" applyNumberFormat="1" applyFont="1" applyAlignment="1">
      <alignment vertical="center" shrinkToFit="1"/>
    </xf>
    <xf numFmtId="0" fontId="1" fillId="0" borderId="7" xfId="0" applyFont="1" applyBorder="1" applyAlignment="1">
      <alignment horizontal="right"/>
    </xf>
    <xf numFmtId="0" fontId="10" fillId="0" borderId="0" xfId="0" applyFont="1" applyAlignment="1">
      <alignment vertical="center"/>
    </xf>
    <xf numFmtId="0" fontId="5" fillId="0" borderId="0" xfId="0" applyFont="1"/>
    <xf numFmtId="0" fontId="8" fillId="0" borderId="0" xfId="0" quotePrefix="1" applyFont="1"/>
    <xf numFmtId="0" fontId="8" fillId="0" borderId="6" xfId="0" applyFont="1" applyBorder="1" applyAlignment="1">
      <alignment horizontal="left" vertical="top"/>
    </xf>
    <xf numFmtId="0" fontId="11" fillId="0" borderId="0" xfId="0" applyFont="1" applyAlignment="1">
      <alignment horizontal="right"/>
    </xf>
    <xf numFmtId="0" fontId="8" fillId="0" borderId="0" xfId="0" quotePrefix="1" applyFont="1" applyAlignment="1">
      <alignment horizontal="center"/>
    </xf>
    <xf numFmtId="0" fontId="1" fillId="0" borderId="17" xfId="0" applyFont="1" applyBorder="1"/>
    <xf numFmtId="0" fontId="0" fillId="0" borderId="10" xfId="0" applyBorder="1"/>
    <xf numFmtId="0" fontId="0" fillId="0" borderId="2" xfId="0" applyBorder="1"/>
    <xf numFmtId="0" fontId="8" fillId="0" borderId="5" xfId="0" applyFont="1" applyBorder="1" applyAlignment="1">
      <alignment vertical="top"/>
    </xf>
    <xf numFmtId="0" fontId="1" fillId="0" borderId="0" xfId="0" applyFont="1" applyAlignment="1">
      <alignment horizontal="center"/>
    </xf>
    <xf numFmtId="0" fontId="7" fillId="0" borderId="0" xfId="0" applyFont="1" applyAlignment="1">
      <alignment horizontal="right" vertical="top"/>
    </xf>
    <xf numFmtId="0" fontId="5" fillId="0" borderId="0" xfId="0" applyFont="1" applyAlignment="1">
      <alignment vertical="center"/>
    </xf>
    <xf numFmtId="0" fontId="7" fillId="0" borderId="0" xfId="0" applyFont="1" applyAlignment="1">
      <alignment horizontal="right" vertical="center"/>
    </xf>
    <xf numFmtId="0" fontId="8" fillId="0" borderId="0" xfId="0" applyFont="1" applyAlignment="1">
      <alignment horizontal="left" vertical="top" wrapText="1"/>
    </xf>
    <xf numFmtId="167" fontId="3" fillId="0" borderId="0" xfId="0" applyNumberFormat="1" applyFont="1" applyAlignment="1">
      <alignment horizontal="centerContinuous" vertical="center" shrinkToFit="1"/>
    </xf>
    <xf numFmtId="167" fontId="3" fillId="0" borderId="0" xfId="0" applyNumberFormat="1" applyFont="1" applyAlignment="1">
      <alignment horizontal="centerContinuous" vertical="center"/>
    </xf>
    <xf numFmtId="0" fontId="4" fillId="0" borderId="0" xfId="0" applyFont="1" applyAlignment="1">
      <alignment horizontal="right"/>
    </xf>
    <xf numFmtId="167" fontId="1" fillId="0" borderId="0" xfId="0" applyNumberFormat="1" applyFont="1" applyAlignment="1">
      <alignment shrinkToFit="1"/>
    </xf>
    <xf numFmtId="0" fontId="1" fillId="0" borderId="0" xfId="0" applyFont="1" applyAlignment="1">
      <alignment shrinkToFit="1"/>
    </xf>
    <xf numFmtId="0" fontId="4" fillId="0" borderId="1" xfId="0" applyFont="1" applyBorder="1" applyAlignment="1">
      <alignment horizontal="center"/>
    </xf>
    <xf numFmtId="0" fontId="0" fillId="0" borderId="17" xfId="0" applyBorder="1"/>
    <xf numFmtId="0" fontId="1" fillId="0" borderId="10" xfId="0" applyFont="1" applyBorder="1"/>
    <xf numFmtId="0" fontId="8" fillId="0" borderId="0" xfId="0" applyFont="1" applyAlignment="1">
      <alignment horizontal="center"/>
    </xf>
    <xf numFmtId="0" fontId="5" fillId="0" borderId="17" xfId="0" applyFont="1" applyBorder="1" applyAlignment="1">
      <alignment horizontal="center" vertical="center"/>
    </xf>
    <xf numFmtId="0" fontId="1" fillId="0" borderId="0" xfId="0" applyFont="1" applyAlignment="1">
      <alignment horizontal="right"/>
    </xf>
    <xf numFmtId="0" fontId="12" fillId="0" borderId="0" xfId="0" applyFont="1" applyAlignment="1">
      <alignment horizontal="right" vertical="center"/>
    </xf>
    <xf numFmtId="164" fontId="3" fillId="0" borderId="12" xfId="0" applyNumberFormat="1" applyFont="1" applyBorder="1" applyAlignment="1">
      <alignment horizontal="centerContinuous" vertical="center" shrinkToFit="1"/>
    </xf>
    <xf numFmtId="164" fontId="3" fillId="0" borderId="18" xfId="0" applyNumberFormat="1" applyFont="1" applyBorder="1" applyAlignment="1">
      <alignment horizontal="centerContinuous" vertical="center"/>
    </xf>
    <xf numFmtId="0" fontId="15" fillId="2" borderId="5" xfId="0" applyFont="1" applyFill="1" applyBorder="1" applyAlignment="1">
      <alignment horizontal="center" vertical="center" shrinkToFit="1"/>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17" xfId="0" applyFont="1" applyBorder="1" applyAlignment="1">
      <alignment horizontal="centerContinuous" vertical="center"/>
    </xf>
    <xf numFmtId="0" fontId="5" fillId="0" borderId="11" xfId="0" applyFont="1" applyBorder="1" applyAlignment="1">
      <alignment horizontal="centerContinuous" vertical="center"/>
    </xf>
    <xf numFmtId="0" fontId="5" fillId="0" borderId="3" xfId="0" applyFont="1" applyBorder="1" applyAlignment="1">
      <alignment horizontal="center" vertical="center" shrinkToFit="1"/>
    </xf>
    <xf numFmtId="0" fontId="5" fillId="0" borderId="2" xfId="0" applyFont="1" applyBorder="1" applyAlignment="1">
      <alignment horizontal="center" vertical="center"/>
    </xf>
    <xf numFmtId="0" fontId="5" fillId="0" borderId="10" xfId="0" applyFont="1" applyBorder="1" applyAlignment="1">
      <alignment horizontal="centerContinuous" vertical="center"/>
    </xf>
    <xf numFmtId="0" fontId="5" fillId="0" borderId="6" xfId="0" applyFont="1" applyBorder="1" applyAlignment="1">
      <alignment horizontal="centerContinuous" vertical="center"/>
    </xf>
    <xf numFmtId="0" fontId="5" fillId="0" borderId="16" xfId="0" applyFont="1" applyBorder="1" applyAlignment="1">
      <alignment horizontal="centerContinuous" vertical="center"/>
    </xf>
    <xf numFmtId="0" fontId="5" fillId="0" borderId="11" xfId="0" applyFont="1" applyBorder="1" applyAlignment="1">
      <alignment vertical="center"/>
    </xf>
    <xf numFmtId="0" fontId="5" fillId="0" borderId="10" xfId="0" applyFont="1" applyBorder="1" applyAlignment="1">
      <alignment horizontal="left" vertical="center"/>
    </xf>
    <xf numFmtId="0" fontId="0" fillId="0" borderId="0" xfId="0" applyAlignment="1" applyProtection="1">
      <alignment horizontal="center" vertical="center" wrapText="1"/>
      <protection hidden="1"/>
    </xf>
    <xf numFmtId="0" fontId="0" fillId="0" borderId="0" xfId="0" quotePrefix="1" applyAlignment="1" applyProtection="1">
      <alignment horizontal="center" vertical="center" wrapText="1"/>
      <protection hidden="1"/>
    </xf>
    <xf numFmtId="0" fontId="1" fillId="0" borderId="2" xfId="0" applyFont="1" applyBorder="1" applyAlignment="1" applyProtection="1">
      <alignment horizontal="center" vertical="center" shrinkToFit="1"/>
      <protection locked="0"/>
    </xf>
    <xf numFmtId="170" fontId="5" fillId="0" borderId="10" xfId="1" applyNumberFormat="1" applyFont="1" applyFill="1" applyBorder="1" applyAlignment="1" applyProtection="1">
      <alignment horizontal="center" vertical="center" shrinkToFit="1"/>
      <protection locked="0"/>
    </xf>
    <xf numFmtId="170" fontId="5" fillId="0" borderId="15" xfId="1" applyNumberFormat="1" applyFont="1" applyBorder="1" applyAlignment="1" applyProtection="1">
      <alignment horizontal="center" vertical="center" shrinkToFit="1"/>
    </xf>
    <xf numFmtId="170" fontId="5" fillId="0" borderId="2" xfId="1" applyNumberFormat="1" applyFont="1" applyBorder="1" applyAlignment="1" applyProtection="1">
      <alignment horizontal="center" vertical="center" shrinkToFit="1"/>
    </xf>
    <xf numFmtId="170" fontId="5" fillId="0" borderId="2" xfId="1" applyNumberFormat="1" applyFont="1" applyFill="1" applyBorder="1" applyAlignment="1" applyProtection="1">
      <alignment horizontal="center" vertical="center" shrinkToFit="1"/>
    </xf>
    <xf numFmtId="170" fontId="5" fillId="0" borderId="2" xfId="1" applyNumberFormat="1" applyFont="1" applyFill="1" applyBorder="1" applyAlignment="1" applyProtection="1">
      <alignment horizontal="center" vertical="center" shrinkToFit="1"/>
      <protection locked="0"/>
    </xf>
    <xf numFmtId="164" fontId="1" fillId="0" borderId="6" xfId="0" applyNumberFormat="1" applyFont="1" applyBorder="1" applyAlignment="1">
      <alignment vertical="center" shrinkToFit="1"/>
    </xf>
    <xf numFmtId="0" fontId="25" fillId="2" borderId="5" xfId="0" applyFont="1" applyFill="1" applyBorder="1" applyAlignment="1">
      <alignment horizontal="center" vertical="center" shrinkToFit="1"/>
    </xf>
    <xf numFmtId="164" fontId="24" fillId="0" borderId="3" xfId="0" applyNumberFormat="1" applyFont="1" applyBorder="1" applyAlignment="1">
      <alignment vertical="center" shrinkToFit="1"/>
    </xf>
    <xf numFmtId="164" fontId="1" fillId="0" borderId="4" xfId="0" applyNumberFormat="1" applyFont="1" applyBorder="1" applyAlignment="1">
      <alignment vertical="center" shrinkToFit="1"/>
    </xf>
    <xf numFmtId="164" fontId="1" fillId="0" borderId="3" xfId="0" applyNumberFormat="1" applyFont="1" applyBorder="1" applyAlignment="1">
      <alignment vertical="center" shrinkToFit="1"/>
    </xf>
    <xf numFmtId="164" fontId="1" fillId="0" borderId="5" xfId="0" applyNumberFormat="1" applyFont="1" applyBorder="1" applyAlignment="1">
      <alignment vertical="center" shrinkToFit="1"/>
    </xf>
    <xf numFmtId="164" fontId="1" fillId="0" borderId="13" xfId="0" applyNumberFormat="1" applyFont="1" applyBorder="1" applyAlignment="1">
      <alignment vertical="center" shrinkToFit="1"/>
    </xf>
    <xf numFmtId="164" fontId="1" fillId="0" borderId="14" xfId="0" applyNumberFormat="1" applyFont="1" applyBorder="1" applyAlignment="1">
      <alignment vertical="center" shrinkToFit="1"/>
    </xf>
    <xf numFmtId="164" fontId="5" fillId="0" borderId="20" xfId="0" applyNumberFormat="1" applyFont="1" applyBorder="1" applyAlignment="1">
      <alignment vertical="center" shrinkToFit="1"/>
    </xf>
    <xf numFmtId="164" fontId="1" fillId="0" borderId="11" xfId="0" applyNumberFormat="1" applyFont="1" applyBorder="1" applyAlignment="1">
      <alignment vertical="center" shrinkToFit="1"/>
    </xf>
    <xf numFmtId="0" fontId="1" fillId="2" borderId="5" xfId="0" applyFont="1" applyFill="1" applyBorder="1" applyAlignment="1">
      <alignment vertical="center" shrinkToFit="1"/>
    </xf>
    <xf numFmtId="173" fontId="5" fillId="0" borderId="3" xfId="0" applyNumberFormat="1" applyFont="1" applyBorder="1" applyAlignment="1" applyProtection="1">
      <alignment horizontal="center" vertical="center" shrinkToFit="1"/>
      <protection hidden="1"/>
    </xf>
    <xf numFmtId="171" fontId="14" fillId="0" borderId="3" xfId="1" applyNumberFormat="1" applyFont="1" applyBorder="1" applyAlignment="1" applyProtection="1">
      <alignment horizontal="center" vertical="center" shrinkToFit="1"/>
      <protection hidden="1"/>
    </xf>
    <xf numFmtId="171" fontId="14" fillId="0" borderId="0" xfId="1" applyNumberFormat="1" applyFont="1" applyAlignment="1" applyProtection="1">
      <alignment horizontal="center" vertical="center" shrinkToFit="1"/>
      <protection hidden="1"/>
    </xf>
    <xf numFmtId="164" fontId="1" fillId="0" borderId="5" xfId="0" applyNumberFormat="1" applyFont="1" applyBorder="1" applyAlignment="1" applyProtection="1">
      <alignment vertical="center" shrinkToFit="1"/>
      <protection hidden="1"/>
    </xf>
    <xf numFmtId="0" fontId="5" fillId="0" borderId="21" xfId="0" applyFont="1" applyBorder="1" applyAlignment="1">
      <alignment vertical="center"/>
    </xf>
    <xf numFmtId="0" fontId="5" fillId="0" borderId="21" xfId="0" applyFont="1" applyBorder="1" applyAlignment="1">
      <alignment horizontal="centerContinuous" vertical="center"/>
    </xf>
    <xf numFmtId="0" fontId="5" fillId="0" borderId="25" xfId="0" applyFont="1" applyBorder="1" applyAlignment="1">
      <alignment horizontal="center" vertical="center"/>
    </xf>
    <xf numFmtId="0" fontId="5" fillId="0" borderId="23" xfId="0" applyFont="1" applyBorder="1" applyAlignment="1">
      <alignment vertical="center"/>
    </xf>
    <xf numFmtId="0" fontId="5" fillId="0" borderId="26" xfId="0" applyFont="1" applyBorder="1" applyAlignment="1">
      <alignment horizontal="center" vertical="center"/>
    </xf>
    <xf numFmtId="0" fontId="5" fillId="0" borderId="22" xfId="0" applyFont="1" applyBorder="1" applyAlignment="1">
      <alignment horizontal="center"/>
    </xf>
    <xf numFmtId="0" fontId="5" fillId="0" borderId="25" xfId="0" applyFont="1" applyBorder="1" applyAlignment="1">
      <alignment horizontal="center" vertical="center" shrinkToFit="1"/>
    </xf>
    <xf numFmtId="0" fontId="5" fillId="0" borderId="28" xfId="0" applyFont="1" applyBorder="1" applyAlignment="1">
      <alignment horizontal="center"/>
    </xf>
    <xf numFmtId="0" fontId="5" fillId="0" borderId="27" xfId="0" applyFont="1" applyBorder="1" applyAlignment="1">
      <alignment horizontal="center"/>
    </xf>
    <xf numFmtId="0" fontId="5" fillId="0" borderId="21" xfId="0" applyFont="1" applyBorder="1" applyAlignment="1">
      <alignment horizontal="center" vertical="center"/>
    </xf>
    <xf numFmtId="0" fontId="5" fillId="0" borderId="6" xfId="0" applyFont="1" applyBorder="1" applyAlignment="1">
      <alignment horizontal="centerContinuous" vertical="center" shrinkToFit="1"/>
    </xf>
    <xf numFmtId="0" fontId="5" fillId="0" borderId="9" xfId="0" applyFont="1" applyBorder="1" applyAlignment="1">
      <alignment horizontal="centerContinuous" vertical="center" shrinkToFit="1"/>
    </xf>
    <xf numFmtId="0" fontId="1" fillId="0" borderId="5" xfId="0" applyFont="1" applyBorder="1" applyAlignment="1">
      <alignment vertical="center"/>
    </xf>
    <xf numFmtId="0" fontId="5" fillId="0" borderId="29" xfId="0" applyFont="1" applyBorder="1" applyAlignment="1">
      <alignment horizontal="centerContinuous" vertical="center"/>
    </xf>
    <xf numFmtId="0" fontId="5" fillId="0" borderId="2" xfId="0" applyFont="1" applyBorder="1" applyAlignment="1">
      <alignment horizontal="centerContinuous" vertical="center" shrinkToFit="1"/>
    </xf>
    <xf numFmtId="0" fontId="5" fillId="0" borderId="0" xfId="0" applyFont="1" applyAlignment="1">
      <alignment horizontal="left" vertical="center"/>
    </xf>
    <xf numFmtId="0" fontId="5" fillId="0" borderId="21" xfId="0" applyFont="1" applyBorder="1" applyAlignment="1">
      <alignment horizontal="centerContinuous" vertical="center" shrinkToFit="1"/>
    </xf>
    <xf numFmtId="0" fontId="5" fillId="0" borderId="21" xfId="0" applyFont="1" applyBorder="1" applyAlignment="1">
      <alignment horizontal="center" vertical="center" shrinkToFit="1"/>
    </xf>
    <xf numFmtId="0" fontId="5" fillId="0" borderId="26" xfId="0" applyFont="1" applyBorder="1" applyAlignment="1">
      <alignment horizontal="center" vertical="center" shrinkToFit="1"/>
    </xf>
    <xf numFmtId="0" fontId="1" fillId="0" borderId="22" xfId="0" applyFont="1" applyBorder="1" applyAlignment="1">
      <alignment horizontal="center" shrinkToFit="1"/>
    </xf>
    <xf numFmtId="0" fontId="5" fillId="0" borderId="15" xfId="0" applyFont="1" applyBorder="1" applyAlignment="1">
      <alignment vertical="center"/>
    </xf>
    <xf numFmtId="0" fontId="5" fillId="0" borderId="17" xfId="0" quotePrefix="1" applyFont="1" applyBorder="1" applyAlignment="1">
      <alignment horizontal="centerContinuous" vertical="center" shrinkToFit="1"/>
    </xf>
    <xf numFmtId="0" fontId="1" fillId="0" borderId="15" xfId="0" applyFont="1" applyBorder="1" applyAlignment="1">
      <alignment vertical="center"/>
    </xf>
    <xf numFmtId="2" fontId="5" fillId="0" borderId="17" xfId="0" applyNumberFormat="1" applyFont="1" applyBorder="1" applyAlignment="1">
      <alignment horizontal="center" vertical="center"/>
    </xf>
    <xf numFmtId="0" fontId="5" fillId="0" borderId="0" xfId="0" applyFont="1" applyAlignment="1">
      <alignment horizontal="center" vertical="center" shrinkToFit="1"/>
    </xf>
    <xf numFmtId="0" fontId="1" fillId="0" borderId="11" xfId="0" applyFont="1" applyBorder="1" applyAlignment="1">
      <alignment vertical="center" shrinkToFit="1"/>
    </xf>
    <xf numFmtId="1" fontId="1" fillId="0" borderId="0" xfId="0" applyNumberFormat="1" applyFont="1"/>
    <xf numFmtId="0" fontId="1" fillId="0" borderId="0" xfId="0" applyFont="1" applyAlignment="1">
      <alignment horizontal="center" vertical="center" shrinkToFit="1"/>
    </xf>
    <xf numFmtId="0" fontId="5" fillId="0" borderId="6" xfId="0" applyFont="1" applyBorder="1" applyAlignment="1">
      <alignment horizontal="center" vertical="center" wrapText="1"/>
    </xf>
    <xf numFmtId="0" fontId="1" fillId="0" borderId="11" xfId="0" applyFont="1" applyBorder="1" applyAlignment="1" applyProtection="1">
      <alignment horizontal="center" vertical="center" shrinkToFit="1"/>
      <protection locked="0"/>
    </xf>
    <xf numFmtId="0" fontId="5" fillId="0" borderId="31" xfId="0" applyFont="1" applyBorder="1" applyAlignment="1">
      <alignment horizontal="center" vertical="center" shrinkToFit="1"/>
    </xf>
    <xf numFmtId="0" fontId="1" fillId="0" borderId="21" xfId="0" applyFont="1" applyBorder="1" applyAlignment="1">
      <alignment horizontal="center" vertical="center"/>
    </xf>
    <xf numFmtId="0" fontId="2" fillId="0" borderId="6" xfId="0" applyFont="1" applyBorder="1" applyAlignment="1" applyProtection="1">
      <alignment vertical="center"/>
      <protection hidden="1"/>
    </xf>
    <xf numFmtId="0" fontId="2" fillId="0" borderId="1" xfId="0" applyFont="1" applyBorder="1" applyAlignment="1" applyProtection="1">
      <alignment vertical="center"/>
      <protection hidden="1"/>
    </xf>
    <xf numFmtId="0" fontId="2" fillId="0" borderId="9" xfId="0" applyFont="1" applyBorder="1" applyAlignment="1" applyProtection="1">
      <alignment vertical="center"/>
      <protection hidden="1"/>
    </xf>
    <xf numFmtId="169" fontId="5" fillId="4" borderId="21" xfId="0" applyNumberFormat="1" applyFont="1" applyFill="1" applyBorder="1" applyAlignment="1" applyProtection="1">
      <alignment horizontal="center" shrinkToFit="1"/>
      <protection hidden="1"/>
    </xf>
    <xf numFmtId="0" fontId="1" fillId="4" borderId="21" xfId="0" applyFont="1" applyFill="1" applyBorder="1" applyAlignment="1" applyProtection="1">
      <alignment horizontal="center" shrinkToFit="1"/>
      <protection hidden="1"/>
    </xf>
    <xf numFmtId="0" fontId="6" fillId="0" borderId="1" xfId="0" applyFont="1" applyBorder="1" applyProtection="1">
      <protection hidden="1"/>
    </xf>
    <xf numFmtId="0" fontId="1" fillId="0" borderId="7" xfId="0" applyFont="1" applyBorder="1" applyAlignment="1" applyProtection="1">
      <alignment horizontal="right"/>
      <protection hidden="1"/>
    </xf>
    <xf numFmtId="0" fontId="1" fillId="0" borderId="2" xfId="0" applyFont="1" applyBorder="1" applyAlignment="1" applyProtection="1">
      <alignment horizontal="right"/>
      <protection hidden="1"/>
    </xf>
    <xf numFmtId="49" fontId="1" fillId="0" borderId="9" xfId="0" applyNumberFormat="1" applyFont="1" applyBorder="1" applyAlignment="1" applyProtection="1">
      <alignment horizontal="right"/>
      <protection hidden="1"/>
    </xf>
    <xf numFmtId="49" fontId="1" fillId="0" borderId="1" xfId="0" applyNumberFormat="1" applyFont="1" applyBorder="1" applyProtection="1">
      <protection hidden="1"/>
    </xf>
    <xf numFmtId="0" fontId="1" fillId="0" borderId="0" xfId="0" applyFont="1" applyProtection="1">
      <protection hidden="1"/>
    </xf>
    <xf numFmtId="0" fontId="1" fillId="0" borderId="10" xfId="0" applyFont="1" applyBorder="1" applyProtection="1">
      <protection hidden="1"/>
    </xf>
    <xf numFmtId="0" fontId="1" fillId="0" borderId="1" xfId="0" applyFont="1" applyBorder="1" applyProtection="1">
      <protection hidden="1"/>
    </xf>
    <xf numFmtId="0" fontId="2" fillId="0" borderId="6" xfId="0" applyFont="1" applyBorder="1" applyAlignment="1" applyProtection="1">
      <alignment horizontal="left" vertical="center"/>
      <protection hidden="1"/>
    </xf>
    <xf numFmtId="0" fontId="2" fillId="0" borderId="1" xfId="0" applyFont="1" applyBorder="1" applyAlignment="1" applyProtection="1">
      <alignment horizontal="left" vertical="center"/>
      <protection hidden="1"/>
    </xf>
    <xf numFmtId="0" fontId="2" fillId="0" borderId="9" xfId="0" applyFont="1" applyBorder="1" applyAlignment="1" applyProtection="1">
      <alignment horizontal="left" vertical="center"/>
      <protection hidden="1"/>
    </xf>
    <xf numFmtId="173" fontId="1" fillId="0" borderId="4" xfId="0" applyNumberFormat="1" applyFont="1" applyBorder="1" applyAlignment="1" applyProtection="1">
      <alignment horizontal="left" vertical="center" shrinkToFit="1"/>
      <protection locked="0"/>
    </xf>
    <xf numFmtId="0" fontId="22" fillId="0" borderId="0" xfId="0" applyFont="1" applyAlignment="1">
      <alignment horizontal="center"/>
    </xf>
    <xf numFmtId="0" fontId="24" fillId="0" borderId="0" xfId="0" applyFont="1"/>
    <xf numFmtId="0" fontId="1" fillId="0" borderId="24" xfId="0" applyFont="1" applyBorder="1" applyAlignment="1">
      <alignment shrinkToFit="1"/>
    </xf>
    <xf numFmtId="0" fontId="26" fillId="0" borderId="0" xfId="1" applyNumberFormat="1" applyFont="1" applyAlignment="1" applyProtection="1">
      <alignment shrinkToFit="1"/>
      <protection hidden="1"/>
    </xf>
    <xf numFmtId="0" fontId="1" fillId="0" borderId="0" xfId="0" applyFont="1" applyAlignment="1">
      <alignment vertical="center" shrinkToFit="1"/>
    </xf>
    <xf numFmtId="0" fontId="11" fillId="0" borderId="0" xfId="0" applyFont="1"/>
    <xf numFmtId="0" fontId="27" fillId="0" borderId="1" xfId="0" applyFont="1" applyBorder="1"/>
    <xf numFmtId="0" fontId="1" fillId="0" borderId="6" xfId="0" applyFont="1" applyBorder="1"/>
    <xf numFmtId="0" fontId="1" fillId="0" borderId="6" xfId="0" applyFont="1" applyBorder="1" applyAlignment="1">
      <alignment vertical="center"/>
    </xf>
    <xf numFmtId="0" fontId="27" fillId="0" borderId="0" xfId="0" applyFont="1" applyAlignment="1">
      <alignment shrinkToFit="1"/>
    </xf>
    <xf numFmtId="0" fontId="1" fillId="0" borderId="10" xfId="0" applyFont="1" applyBorder="1" applyAlignment="1">
      <alignment shrinkToFit="1"/>
    </xf>
    <xf numFmtId="1" fontId="1" fillId="0" borderId="6" xfId="0" applyNumberFormat="1" applyFont="1" applyBorder="1"/>
    <xf numFmtId="0" fontId="1" fillId="0" borderId="6" xfId="0" applyFont="1" applyBorder="1" applyAlignment="1">
      <alignment horizontal="center" vertical="center"/>
    </xf>
    <xf numFmtId="0" fontId="24" fillId="0" borderId="10" xfId="0" applyFont="1" applyBorder="1"/>
    <xf numFmtId="0" fontId="24" fillId="0" borderId="2" xfId="0" applyFont="1" applyBorder="1"/>
    <xf numFmtId="0" fontId="24" fillId="0" borderId="0" xfId="0" applyFont="1" applyAlignment="1">
      <alignment horizontal="right"/>
    </xf>
    <xf numFmtId="0" fontId="24" fillId="0" borderId="28" xfId="0" applyFont="1" applyBorder="1"/>
    <xf numFmtId="0" fontId="5" fillId="0" borderId="30" xfId="0" applyFont="1" applyBorder="1" applyAlignment="1">
      <alignment vertical="center"/>
    </xf>
    <xf numFmtId="0" fontId="5" fillId="0" borderId="30" xfId="0" applyFont="1" applyBorder="1" applyAlignment="1">
      <alignment horizontal="center" vertical="center"/>
    </xf>
    <xf numFmtId="0" fontId="1" fillId="0" borderId="10" xfId="0" applyFont="1" applyBorder="1" applyAlignment="1">
      <alignment horizontal="centerContinuous"/>
    </xf>
    <xf numFmtId="0" fontId="1" fillId="0" borderId="17" xfId="0" applyFont="1" applyBorder="1" applyAlignment="1">
      <alignment horizontal="centerContinuous" vertical="center"/>
    </xf>
    <xf numFmtId="0" fontId="1" fillId="0" borderId="0" xfId="1" applyNumberFormat="1" applyFont="1" applyBorder="1" applyAlignment="1" applyProtection="1">
      <alignment shrinkToFit="1"/>
    </xf>
    <xf numFmtId="0" fontId="1" fillId="0" borderId="8" xfId="1" applyNumberFormat="1" applyFont="1" applyBorder="1" applyAlignment="1" applyProtection="1">
      <alignment shrinkToFit="1"/>
    </xf>
    <xf numFmtId="0" fontId="1" fillId="0" borderId="0" xfId="1" applyNumberFormat="1" applyFont="1" applyFill="1" applyBorder="1" applyAlignment="1" applyProtection="1">
      <alignment shrinkToFit="1"/>
    </xf>
    <xf numFmtId="0" fontId="1" fillId="0" borderId="8" xfId="1" applyNumberFormat="1" applyFont="1" applyFill="1" applyBorder="1" applyAlignment="1" applyProtection="1">
      <alignment shrinkToFit="1"/>
    </xf>
    <xf numFmtId="0" fontId="1" fillId="0" borderId="8" xfId="1" applyNumberFormat="1" applyFont="1" applyBorder="1" applyAlignment="1" applyProtection="1">
      <alignment vertical="center" shrinkToFit="1"/>
    </xf>
    <xf numFmtId="0" fontId="26" fillId="0" borderId="32" xfId="1" applyNumberFormat="1" applyFont="1" applyBorder="1" applyAlignment="1" applyProtection="1">
      <alignment shrinkToFit="1"/>
      <protection hidden="1"/>
    </xf>
    <xf numFmtId="0" fontId="0" fillId="0" borderId="8" xfId="0" applyBorder="1"/>
    <xf numFmtId="0" fontId="0" fillId="0" borderId="32" xfId="0" applyBorder="1"/>
    <xf numFmtId="0" fontId="8" fillId="0" borderId="8" xfId="0" applyFont="1" applyBorder="1"/>
    <xf numFmtId="0" fontId="32" fillId="0" borderId="8" xfId="0" applyFont="1" applyBorder="1"/>
    <xf numFmtId="0" fontId="26" fillId="0" borderId="0" xfId="0" applyFont="1"/>
    <xf numFmtId="0" fontId="26" fillId="0" borderId="0" xfId="0" applyFont="1" applyProtection="1">
      <protection hidden="1"/>
    </xf>
    <xf numFmtId="0" fontId="26" fillId="0" borderId="0" xfId="0" quotePrefix="1" applyFont="1" applyAlignment="1" applyProtection="1">
      <alignment wrapText="1"/>
      <protection hidden="1"/>
    </xf>
    <xf numFmtId="1" fontId="26" fillId="0" borderId="7" xfId="0" applyNumberFormat="1" applyFont="1" applyBorder="1" applyAlignment="1" applyProtection="1">
      <alignment shrinkToFit="1"/>
      <protection hidden="1"/>
    </xf>
    <xf numFmtId="0" fontId="26" fillId="0" borderId="10" xfId="0" applyFont="1" applyBorder="1"/>
    <xf numFmtId="0" fontId="26" fillId="0" borderId="17" xfId="0" applyFont="1" applyBorder="1"/>
    <xf numFmtId="0" fontId="26" fillId="0" borderId="17" xfId="0" quotePrefix="1" applyFont="1" applyBorder="1" applyAlignment="1">
      <alignment shrinkToFit="1"/>
    </xf>
    <xf numFmtId="0" fontId="26" fillId="0" borderId="2" xfId="0" applyFont="1" applyBorder="1" applyAlignment="1">
      <alignment shrinkToFit="1"/>
    </xf>
    <xf numFmtId="0" fontId="26" fillId="0" borderId="11" xfId="0" applyFont="1" applyBorder="1" applyAlignment="1">
      <alignment shrinkToFit="1"/>
    </xf>
    <xf numFmtId="169" fontId="26" fillId="0" borderId="3" xfId="0" applyNumberFormat="1" applyFont="1" applyBorder="1" applyAlignment="1">
      <alignment shrinkToFit="1"/>
    </xf>
    <xf numFmtId="49" fontId="32" fillId="0" borderId="8" xfId="0" applyNumberFormat="1" applyFont="1" applyBorder="1"/>
    <xf numFmtId="0" fontId="26" fillId="0" borderId="2" xfId="0" applyFont="1" applyBorder="1"/>
    <xf numFmtId="0" fontId="26" fillId="0" borderId="15" xfId="0" applyFont="1" applyBorder="1"/>
    <xf numFmtId="0" fontId="14" fillId="0" borderId="3" xfId="0" applyFont="1" applyBorder="1" applyAlignment="1">
      <alignment shrinkToFit="1"/>
    </xf>
    <xf numFmtId="0" fontId="26" fillId="0" borderId="11" xfId="0" applyFont="1" applyBorder="1"/>
    <xf numFmtId="0" fontId="26" fillId="0" borderId="16" xfId="0" applyFont="1" applyBorder="1"/>
    <xf numFmtId="0" fontId="26" fillId="0" borderId="0" xfId="0" quotePrefix="1" applyFont="1"/>
    <xf numFmtId="0" fontId="33" fillId="0" borderId="0" xfId="0" applyFont="1"/>
    <xf numFmtId="0" fontId="1" fillId="0" borderId="3" xfId="0" applyFont="1" applyBorder="1" applyAlignment="1" applyProtection="1">
      <alignment horizontal="left" vertical="center" shrinkToFit="1"/>
      <protection locked="0"/>
    </xf>
    <xf numFmtId="49" fontId="32" fillId="0" borderId="3" xfId="0" applyNumberFormat="1" applyFont="1" applyBorder="1"/>
    <xf numFmtId="164" fontId="1" fillId="0" borderId="35" xfId="0" applyNumberFormat="1" applyFont="1" applyBorder="1" applyAlignment="1" applyProtection="1">
      <alignment vertical="center" shrinkToFit="1"/>
      <protection locked="0"/>
    </xf>
    <xf numFmtId="176" fontId="1" fillId="0" borderId="1" xfId="0" applyNumberFormat="1" applyFont="1" applyBorder="1" applyProtection="1">
      <protection hidden="1"/>
    </xf>
    <xf numFmtId="177" fontId="5" fillId="0" borderId="3" xfId="0" applyNumberFormat="1" applyFont="1" applyBorder="1" applyAlignment="1" applyProtection="1">
      <alignment horizontal="center" vertical="center" shrinkToFit="1"/>
      <protection hidden="1"/>
    </xf>
    <xf numFmtId="169" fontId="1" fillId="0" borderId="0" xfId="0" applyNumberFormat="1" applyFont="1" applyAlignment="1">
      <alignment vertical="center"/>
    </xf>
    <xf numFmtId="49" fontId="1" fillId="0" borderId="34" xfId="0" applyNumberFormat="1" applyFont="1" applyBorder="1" applyAlignment="1" applyProtection="1">
      <alignment vertical="center"/>
      <protection locked="0"/>
    </xf>
    <xf numFmtId="49" fontId="1" fillId="0" borderId="34" xfId="0" applyNumberFormat="1" applyFont="1" applyBorder="1" applyAlignment="1">
      <alignment vertical="center" shrinkToFit="1"/>
    </xf>
    <xf numFmtId="49" fontId="1" fillId="0" borderId="33" xfId="0" applyNumberFormat="1" applyFont="1" applyBorder="1" applyAlignment="1" applyProtection="1">
      <alignment horizontal="left" vertical="center"/>
      <protection locked="0"/>
    </xf>
    <xf numFmtId="49" fontId="1" fillId="0" borderId="35" xfId="0" applyNumberFormat="1" applyFont="1" applyBorder="1" applyAlignment="1">
      <alignment horizontal="left" vertical="center" shrinkToFit="1"/>
    </xf>
    <xf numFmtId="49" fontId="1" fillId="0" borderId="35" xfId="0" applyNumberFormat="1" applyFont="1" applyBorder="1" applyAlignment="1" applyProtection="1">
      <alignment horizontal="center" vertical="center" shrinkToFit="1"/>
      <protection locked="0"/>
    </xf>
    <xf numFmtId="49" fontId="1" fillId="0" borderId="15" xfId="0" applyNumberFormat="1" applyFont="1" applyBorder="1" applyAlignment="1">
      <alignment horizontal="center" vertical="center" shrinkToFit="1"/>
    </xf>
    <xf numFmtId="49" fontId="1" fillId="0" borderId="33" xfId="0" applyNumberFormat="1" applyFont="1" applyBorder="1" applyAlignment="1">
      <alignment horizontal="center" vertical="center" shrinkToFit="1"/>
    </xf>
    <xf numFmtId="0" fontId="40" fillId="0" borderId="0" xfId="0" applyFont="1"/>
    <xf numFmtId="0" fontId="1" fillId="0" borderId="10" xfId="0" applyFont="1" applyBorder="1" applyAlignment="1">
      <alignment vertical="center" shrinkToFit="1"/>
    </xf>
    <xf numFmtId="0" fontId="1" fillId="0" borderId="17" xfId="0" applyFont="1" applyBorder="1" applyAlignment="1">
      <alignment vertical="center"/>
    </xf>
    <xf numFmtId="0" fontId="18" fillId="0" borderId="10" xfId="0" applyFont="1" applyBorder="1" applyAlignment="1">
      <alignment horizontal="right" shrinkToFit="1"/>
    </xf>
    <xf numFmtId="0" fontId="26" fillId="0" borderId="3" xfId="0" applyFont="1" applyBorder="1"/>
    <xf numFmtId="0" fontId="5" fillId="0" borderId="21" xfId="0" applyFont="1" applyBorder="1"/>
    <xf numFmtId="0" fontId="5" fillId="0" borderId="21" xfId="0" applyFont="1" applyBorder="1" applyAlignment="1">
      <alignment horizontal="centerContinuous" shrinkToFit="1"/>
    </xf>
    <xf numFmtId="0" fontId="5" fillId="0" borderId="21" xfId="0" applyFont="1" applyBorder="1" applyAlignment="1">
      <alignment horizontal="center"/>
    </xf>
    <xf numFmtId="0" fontId="5" fillId="0" borderId="21" xfId="0" applyFont="1" applyBorder="1" applyAlignment="1">
      <alignment horizontal="right"/>
    </xf>
    <xf numFmtId="169" fontId="42" fillId="0" borderId="0" xfId="0" applyNumberFormat="1" applyFont="1" applyAlignment="1">
      <alignment vertical="center"/>
    </xf>
    <xf numFmtId="164" fontId="1" fillId="0" borderId="11" xfId="0" applyNumberFormat="1" applyFont="1" applyBorder="1" applyAlignment="1" applyProtection="1">
      <alignment vertical="center" shrinkToFit="1"/>
      <protection locked="0"/>
    </xf>
    <xf numFmtId="164" fontId="26" fillId="0" borderId="17" xfId="0" applyNumberFormat="1" applyFont="1" applyBorder="1"/>
    <xf numFmtId="49" fontId="1" fillId="0" borderId="35" xfId="0" applyNumberFormat="1" applyFont="1" applyBorder="1" applyAlignment="1">
      <alignment horizontal="center" vertical="center" shrinkToFit="1"/>
    </xf>
    <xf numFmtId="169" fontId="0" fillId="0" borderId="0" xfId="0" applyNumberFormat="1"/>
    <xf numFmtId="0" fontId="47" fillId="0" borderId="33" xfId="0" applyFont="1" applyBorder="1" applyAlignment="1" applyProtection="1">
      <alignment horizontal="center" vertical="center" shrinkToFit="1"/>
      <protection locked="0"/>
    </xf>
    <xf numFmtId="0" fontId="47" fillId="0" borderId="33" xfId="0" applyFont="1" applyBorder="1" applyAlignment="1">
      <alignment vertical="center" shrinkToFit="1"/>
    </xf>
    <xf numFmtId="0" fontId="47" fillId="0" borderId="35" xfId="0" applyFont="1" applyBorder="1" applyAlignment="1">
      <alignment horizontal="center" vertical="center" shrinkToFit="1"/>
    </xf>
    <xf numFmtId="0" fontId="47" fillId="0" borderId="33" xfId="0" applyFont="1" applyBorder="1" applyAlignment="1">
      <alignment horizontal="center" vertical="center" shrinkToFit="1"/>
    </xf>
    <xf numFmtId="164" fontId="47" fillId="0" borderId="35" xfId="0" applyNumberFormat="1" applyFont="1" applyBorder="1" applyAlignment="1" applyProtection="1">
      <alignment vertical="center" shrinkToFit="1"/>
      <protection locked="0"/>
    </xf>
    <xf numFmtId="0" fontId="0" fillId="0" borderId="0" xfId="0" applyAlignment="1">
      <alignment horizontal="center"/>
    </xf>
    <xf numFmtId="0" fontId="1" fillId="0" borderId="0" xfId="0" applyFont="1" applyAlignment="1" applyProtection="1">
      <alignment shrinkToFit="1"/>
      <protection locked="0"/>
    </xf>
    <xf numFmtId="0" fontId="1" fillId="0" borderId="0" xfId="0" applyFont="1" applyAlignment="1" applyProtection="1">
      <alignment horizontal="center" vertical="center" shrinkToFit="1"/>
      <protection locked="0"/>
    </xf>
    <xf numFmtId="0" fontId="1" fillId="0" borderId="0" xfId="0" applyFont="1" applyAlignment="1" applyProtection="1">
      <alignment horizontal="center" shrinkToFit="1"/>
      <protection locked="0"/>
    </xf>
    <xf numFmtId="0" fontId="1" fillId="0" borderId="0" xfId="0" applyFont="1" applyAlignment="1">
      <alignment horizontal="center" shrinkToFit="1"/>
    </xf>
    <xf numFmtId="0" fontId="1" fillId="0" borderId="0" xfId="0" applyFont="1" applyAlignment="1">
      <alignment horizontal="centerContinuous" vertical="center" shrinkToFit="1"/>
    </xf>
    <xf numFmtId="1" fontId="1" fillId="0" borderId="0" xfId="0" applyNumberFormat="1" applyFont="1" applyAlignment="1">
      <alignment horizontal="center" vertical="center"/>
    </xf>
    <xf numFmtId="0" fontId="1" fillId="0" borderId="0" xfId="0" applyFont="1" applyAlignment="1">
      <alignment horizontal="centerContinuous" shrinkToFit="1"/>
    </xf>
    <xf numFmtId="1" fontId="1" fillId="0" borderId="0" xfId="0" applyNumberFormat="1" applyFont="1" applyAlignment="1">
      <alignment horizontal="center"/>
    </xf>
    <xf numFmtId="178" fontId="0" fillId="0" borderId="0" xfId="0" applyNumberFormat="1" applyAlignment="1">
      <alignment horizontal="left"/>
    </xf>
    <xf numFmtId="10" fontId="0" fillId="0" borderId="0" xfId="1" applyNumberFormat="1" applyFont="1" applyAlignment="1">
      <alignment horizontal="center"/>
    </xf>
    <xf numFmtId="166" fontId="0" fillId="0" borderId="0" xfId="6" applyFont="1" applyAlignment="1"/>
    <xf numFmtId="165" fontId="0" fillId="0" borderId="0" xfId="6" applyNumberFormat="1" applyFont="1" applyAlignment="1">
      <alignment horizontal="center"/>
    </xf>
    <xf numFmtId="14" fontId="2" fillId="0" borderId="6" xfId="0" applyNumberFormat="1" applyFont="1" applyBorder="1" applyAlignment="1" applyProtection="1">
      <alignment vertical="center"/>
      <protection hidden="1"/>
    </xf>
    <xf numFmtId="10" fontId="0" fillId="0" borderId="0" xfId="1" applyNumberFormat="1" applyFont="1" applyFill="1" applyAlignment="1">
      <alignment horizontal="center"/>
    </xf>
    <xf numFmtId="165" fontId="0" fillId="0" borderId="0" xfId="6" applyNumberFormat="1" applyFont="1" applyFill="1" applyAlignment="1">
      <alignment horizontal="center"/>
    </xf>
    <xf numFmtId="0" fontId="33" fillId="6" borderId="0" xfId="0" applyFont="1" applyFill="1"/>
    <xf numFmtId="0" fontId="0" fillId="6" borderId="0" xfId="0" applyFill="1" applyAlignment="1">
      <alignment horizontal="center"/>
    </xf>
    <xf numFmtId="0" fontId="33" fillId="7" borderId="0" xfId="0" applyFont="1" applyFill="1"/>
    <xf numFmtId="0" fontId="0" fillId="7" borderId="0" xfId="0" applyFill="1"/>
    <xf numFmtId="0" fontId="33" fillId="7" borderId="0" xfId="0" applyFont="1" applyFill="1" applyAlignment="1">
      <alignment horizontal="center"/>
    </xf>
    <xf numFmtId="0" fontId="1" fillId="0" borderId="0" xfId="0" applyFont="1" applyAlignment="1" applyProtection="1">
      <alignment horizontal="center"/>
      <protection hidden="1"/>
    </xf>
    <xf numFmtId="0" fontId="1" fillId="0" borderId="0" xfId="0" applyFont="1" applyAlignment="1">
      <alignment horizontal="justify" vertical="center" wrapText="1"/>
    </xf>
    <xf numFmtId="0" fontId="0" fillId="0" borderId="0" xfId="0" applyAlignment="1">
      <alignment horizontal="center" vertical="center" wrapText="1"/>
    </xf>
    <xf numFmtId="0" fontId="61" fillId="0" borderId="0" xfId="4" applyNumberFormat="1" applyFont="1" applyFill="1" applyBorder="1" applyAlignment="1" applyProtection="1">
      <alignment horizontal="center" vertical="center"/>
      <protection hidden="1"/>
    </xf>
    <xf numFmtId="0" fontId="1" fillId="3" borderId="0" xfId="4" applyFont="1" applyFill="1" applyBorder="1" applyAlignment="1" applyProtection="1">
      <alignment horizontal="center" vertical="center"/>
      <protection locked="0"/>
    </xf>
    <xf numFmtId="175" fontId="24" fillId="0" borderId="0" xfId="0" applyNumberFormat="1" applyFont="1" applyAlignment="1" applyProtection="1">
      <alignment horizontal="center" vertical="center" shrinkToFit="1"/>
      <protection hidden="1"/>
    </xf>
    <xf numFmtId="167" fontId="5" fillId="0" borderId="3" xfId="0" applyNumberFormat="1" applyFont="1" applyBorder="1" applyAlignment="1" applyProtection="1">
      <alignment vertical="center" shrinkToFit="1"/>
      <protection hidden="1"/>
    </xf>
    <xf numFmtId="168" fontId="5" fillId="0" borderId="3" xfId="1" applyNumberFormat="1" applyFont="1" applyBorder="1" applyAlignment="1" applyProtection="1">
      <alignment vertical="center" shrinkToFit="1"/>
      <protection hidden="1"/>
    </xf>
    <xf numFmtId="169" fontId="5" fillId="0" borderId="3" xfId="0" applyNumberFormat="1" applyFont="1" applyBorder="1" applyAlignment="1" applyProtection="1">
      <alignment vertical="center"/>
      <protection hidden="1"/>
    </xf>
    <xf numFmtId="167" fontId="5" fillId="3" borderId="3" xfId="0" applyNumberFormat="1" applyFont="1" applyFill="1" applyBorder="1" applyAlignment="1" applyProtection="1">
      <alignment vertical="center" shrinkToFit="1"/>
      <protection locked="0"/>
    </xf>
    <xf numFmtId="49" fontId="8" fillId="0" borderId="0" xfId="0" applyNumberFormat="1" applyFont="1" applyAlignment="1">
      <alignment horizontal="center" vertical="center"/>
    </xf>
    <xf numFmtId="49" fontId="8" fillId="0" borderId="17" xfId="0" applyNumberFormat="1" applyFont="1" applyBorder="1" applyAlignment="1">
      <alignment horizontal="center" vertical="center"/>
    </xf>
    <xf numFmtId="164" fontId="24" fillId="0" borderId="0" xfId="0" applyNumberFormat="1" applyFont="1" applyAlignment="1" applyProtection="1">
      <alignment vertical="center"/>
      <protection hidden="1"/>
    </xf>
    <xf numFmtId="0" fontId="0" fillId="0" borderId="0" xfId="0" applyAlignment="1">
      <alignment vertical="center"/>
    </xf>
    <xf numFmtId="0" fontId="33" fillId="0" borderId="0" xfId="0" applyFont="1" applyAlignment="1">
      <alignment vertical="center"/>
    </xf>
    <xf numFmtId="0" fontId="0" fillId="0" borderId="0" xfId="0" applyAlignment="1">
      <alignment horizontal="center" vertical="center"/>
    </xf>
    <xf numFmtId="0" fontId="34" fillId="5" borderId="27" xfId="0" applyFont="1" applyFill="1" applyBorder="1" applyAlignment="1">
      <alignment horizontal="center" vertical="center" wrapText="1" shrinkToFit="1"/>
    </xf>
    <xf numFmtId="0" fontId="34" fillId="5" borderId="27" xfId="0" applyFont="1" applyFill="1" applyBorder="1" applyAlignment="1">
      <alignment horizontal="center" vertical="center" shrinkToFit="1"/>
    </xf>
    <xf numFmtId="0" fontId="34" fillId="5" borderId="25" xfId="0" applyFont="1" applyFill="1" applyBorder="1" applyAlignment="1">
      <alignment horizontal="center" vertical="center" wrapText="1" shrinkToFit="1"/>
    </xf>
    <xf numFmtId="0" fontId="34" fillId="5" borderId="26" xfId="0" applyFont="1" applyFill="1" applyBorder="1" applyAlignment="1">
      <alignment horizontal="center" vertical="center" shrinkToFit="1"/>
    </xf>
    <xf numFmtId="0" fontId="34" fillId="5" borderId="26" xfId="0" applyFont="1" applyFill="1" applyBorder="1" applyAlignment="1">
      <alignment horizontal="center" vertical="center" wrapText="1" shrinkToFit="1"/>
    </xf>
    <xf numFmtId="0" fontId="34" fillId="5" borderId="25" xfId="0" applyFont="1" applyFill="1" applyBorder="1" applyAlignment="1">
      <alignment horizontal="center" vertical="center" shrinkToFit="1"/>
    </xf>
    <xf numFmtId="0" fontId="48" fillId="5" borderId="25" xfId="0" applyFont="1" applyFill="1" applyBorder="1" applyAlignment="1">
      <alignment horizontal="center" vertical="center" shrinkToFit="1"/>
    </xf>
    <xf numFmtId="0" fontId="34" fillId="5" borderId="27" xfId="0" applyFont="1" applyFill="1" applyBorder="1" applyAlignment="1">
      <alignment horizontal="center" vertical="center" wrapText="1"/>
    </xf>
    <xf numFmtId="0" fontId="34" fillId="5" borderId="25" xfId="0" applyFont="1" applyFill="1" applyBorder="1" applyAlignment="1">
      <alignment horizontal="center" vertical="center"/>
    </xf>
    <xf numFmtId="0" fontId="34" fillId="5" borderId="25" xfId="0" applyFont="1" applyFill="1" applyBorder="1" applyAlignment="1">
      <alignment horizontal="center" vertical="center" wrapText="1"/>
    </xf>
    <xf numFmtId="0" fontId="34" fillId="5" borderId="26" xfId="0" applyFont="1" applyFill="1" applyBorder="1" applyAlignment="1">
      <alignment horizontal="center" vertical="center"/>
    </xf>
    <xf numFmtId="0" fontId="48" fillId="5" borderId="25" xfId="0" applyFont="1" applyFill="1" applyBorder="1" applyAlignment="1">
      <alignment horizontal="center" vertical="center"/>
    </xf>
    <xf numFmtId="0" fontId="69" fillId="0" borderId="0" xfId="0" applyFont="1" applyAlignment="1">
      <alignment horizontal="right" vertical="center"/>
    </xf>
    <xf numFmtId="179" fontId="0" fillId="0" borderId="0" xfId="0" applyNumberFormat="1" applyAlignment="1">
      <alignment horizontal="left"/>
    </xf>
    <xf numFmtId="176" fontId="24" fillId="0" borderId="9" xfId="0" applyNumberFormat="1" applyFont="1" applyBorder="1" applyAlignment="1" applyProtection="1">
      <alignment vertical="center"/>
      <protection hidden="1"/>
    </xf>
    <xf numFmtId="49" fontId="47" fillId="0" borderId="33" xfId="0" applyNumberFormat="1" applyFont="1" applyBorder="1" applyAlignment="1" applyProtection="1">
      <alignment horizontal="center" vertical="center" shrinkToFit="1"/>
      <protection locked="0"/>
    </xf>
    <xf numFmtId="49" fontId="47" fillId="0" borderId="33" xfId="0" applyNumberFormat="1" applyFont="1" applyBorder="1" applyAlignment="1" applyProtection="1">
      <alignment vertical="center"/>
      <protection locked="0"/>
    </xf>
    <xf numFmtId="49" fontId="47" fillId="0" borderId="34" xfId="0" applyNumberFormat="1" applyFont="1" applyBorder="1" applyAlignment="1" applyProtection="1">
      <alignment vertical="center"/>
      <protection locked="0"/>
    </xf>
    <xf numFmtId="0" fontId="0" fillId="3" borderId="0" xfId="0" applyFill="1" applyAlignment="1">
      <alignment vertical="center"/>
    </xf>
    <xf numFmtId="0" fontId="36" fillId="3" borderId="0" xfId="0" applyFont="1" applyFill="1" applyAlignment="1">
      <alignment vertical="center"/>
    </xf>
    <xf numFmtId="0" fontId="37" fillId="3" borderId="0" xfId="0" applyFont="1" applyFill="1" applyAlignment="1">
      <alignment vertical="center"/>
    </xf>
    <xf numFmtId="0" fontId="5" fillId="4" borderId="23" xfId="0" quotePrefix="1" applyFont="1" applyFill="1" applyBorder="1" applyAlignment="1" applyProtection="1">
      <alignment horizontal="right" shrinkToFit="1"/>
      <protection hidden="1"/>
    </xf>
    <xf numFmtId="0" fontId="5" fillId="4" borderId="22" xfId="0" quotePrefix="1" applyFont="1" applyFill="1" applyBorder="1" applyAlignment="1" applyProtection="1">
      <alignment horizontal="right" shrinkToFit="1"/>
      <protection hidden="1"/>
    </xf>
    <xf numFmtId="0" fontId="5" fillId="4" borderId="37" xfId="0" quotePrefix="1" applyFont="1" applyFill="1" applyBorder="1" applyAlignment="1" applyProtection="1">
      <alignment horizontal="right" shrinkToFit="1"/>
      <protection hidden="1"/>
    </xf>
    <xf numFmtId="0" fontId="19" fillId="0" borderId="10" xfId="0" applyFont="1" applyBorder="1" applyAlignment="1" applyProtection="1">
      <alignment horizontal="right" vertical="center" wrapText="1"/>
      <protection hidden="1"/>
    </xf>
    <xf numFmtId="0" fontId="5" fillId="3" borderId="17" xfId="0" applyFont="1" applyFill="1" applyBorder="1" applyAlignment="1" applyProtection="1">
      <alignment horizontal="left" shrinkToFit="1"/>
      <protection locked="0"/>
    </xf>
    <xf numFmtId="0" fontId="5" fillId="3" borderId="10" xfId="0" applyFont="1" applyFill="1" applyBorder="1" applyAlignment="1" applyProtection="1">
      <alignment horizontal="left" shrinkToFit="1"/>
      <protection locked="0"/>
    </xf>
    <xf numFmtId="0" fontId="5" fillId="3" borderId="2" xfId="0" applyFont="1" applyFill="1" applyBorder="1" applyAlignment="1" applyProtection="1">
      <alignment horizontal="left" shrinkToFit="1"/>
      <protection locked="0"/>
    </xf>
    <xf numFmtId="0" fontId="2" fillId="0" borderId="36" xfId="0" applyFont="1" applyBorder="1" applyAlignment="1" applyProtection="1">
      <alignment horizontal="left" vertical="justify" wrapText="1"/>
      <protection hidden="1"/>
    </xf>
    <xf numFmtId="0" fontId="5" fillId="0" borderId="0" xfId="0" applyFont="1" applyAlignment="1" applyProtection="1">
      <alignment horizontal="left" wrapText="1"/>
      <protection hidden="1"/>
    </xf>
    <xf numFmtId="172" fontId="5" fillId="3" borderId="17" xfId="0" applyNumberFormat="1" applyFont="1" applyFill="1" applyBorder="1" applyAlignment="1" applyProtection="1">
      <alignment horizontal="left" shrinkToFit="1"/>
      <protection locked="0"/>
    </xf>
    <xf numFmtId="172" fontId="5" fillId="3" borderId="10" xfId="0" applyNumberFormat="1" applyFont="1" applyFill="1" applyBorder="1" applyAlignment="1" applyProtection="1">
      <alignment horizontal="left" shrinkToFit="1"/>
      <protection locked="0"/>
    </xf>
    <xf numFmtId="172" fontId="5" fillId="3" borderId="2" xfId="0" applyNumberFormat="1" applyFont="1" applyFill="1" applyBorder="1" applyAlignment="1" applyProtection="1">
      <alignment horizontal="left" shrinkToFit="1"/>
      <protection locked="0"/>
    </xf>
    <xf numFmtId="0" fontId="1" fillId="0" borderId="17" xfId="0" applyFont="1" applyBorder="1" applyAlignment="1" applyProtection="1">
      <alignment horizontal="left" vertical="center" shrinkToFit="1"/>
      <protection locked="0"/>
    </xf>
    <xf numFmtId="0" fontId="1" fillId="0" borderId="10" xfId="0" applyFont="1" applyBorder="1" applyAlignment="1" applyProtection="1">
      <alignment horizontal="left" vertical="center" shrinkToFit="1"/>
      <protection locked="0"/>
    </xf>
    <xf numFmtId="0" fontId="1" fillId="0" borderId="2" xfId="0" applyFont="1" applyBorder="1" applyAlignment="1" applyProtection="1">
      <alignment horizontal="left" vertical="center" shrinkToFit="1"/>
      <protection locked="0"/>
    </xf>
    <xf numFmtId="0" fontId="1" fillId="0" borderId="11" xfId="0" applyFont="1" applyBorder="1" applyAlignment="1" applyProtection="1">
      <alignment horizontal="left" vertical="center" shrinkToFit="1"/>
      <protection locked="0"/>
    </xf>
    <xf numFmtId="0" fontId="1" fillId="0" borderId="15" xfId="0" applyFont="1" applyBorder="1" applyAlignment="1" applyProtection="1">
      <alignment horizontal="left" vertical="center" shrinkToFit="1"/>
      <protection locked="0"/>
    </xf>
    <xf numFmtId="0" fontId="1" fillId="0" borderId="16" xfId="0" applyFont="1" applyBorder="1" applyAlignment="1" applyProtection="1">
      <alignment horizontal="left" vertical="center" shrinkToFit="1"/>
      <protection locked="0"/>
    </xf>
    <xf numFmtId="0" fontId="1" fillId="0" borderId="11" xfId="0" applyFont="1" applyBorder="1" applyAlignment="1" applyProtection="1">
      <alignment horizontal="center" vertical="center" shrinkToFit="1"/>
      <protection locked="0"/>
    </xf>
    <xf numFmtId="0" fontId="1" fillId="0" borderId="16" xfId="0" applyFont="1" applyBorder="1" applyAlignment="1" applyProtection="1">
      <alignment horizontal="center" vertical="center" shrinkToFit="1"/>
      <protection locked="0"/>
    </xf>
    <xf numFmtId="0" fontId="8" fillId="0" borderId="1" xfId="0" applyFont="1" applyBorder="1" applyAlignment="1">
      <alignment horizontal="left" vertical="top" wrapText="1"/>
    </xf>
    <xf numFmtId="172" fontId="1" fillId="0" borderId="17" xfId="0" applyNumberFormat="1" applyFont="1" applyBorder="1" applyAlignment="1" applyProtection="1">
      <alignment horizontal="left" vertical="center" shrinkToFit="1"/>
      <protection locked="0"/>
    </xf>
    <xf numFmtId="172" fontId="1" fillId="0" borderId="2" xfId="0" applyNumberFormat="1" applyFont="1" applyBorder="1" applyAlignment="1" applyProtection="1">
      <alignment horizontal="left" vertical="center" shrinkToFit="1"/>
      <protection locked="0"/>
    </xf>
    <xf numFmtId="0" fontId="1" fillId="0" borderId="17" xfId="0" applyFont="1" applyBorder="1" applyAlignment="1">
      <alignment horizontal="left" vertical="center" shrinkToFit="1"/>
    </xf>
    <xf numFmtId="0" fontId="0" fillId="0" borderId="10" xfId="0" applyBorder="1" applyAlignment="1">
      <alignment vertical="center"/>
    </xf>
    <xf numFmtId="0" fontId="0" fillId="0" borderId="2" xfId="0" applyBorder="1" applyAlignment="1">
      <alignment vertical="center"/>
    </xf>
    <xf numFmtId="0" fontId="5" fillId="0" borderId="6" xfId="0" applyFont="1" applyBorder="1" applyAlignment="1" applyProtection="1">
      <alignment horizontal="center" vertical="center" shrinkToFit="1"/>
      <protection hidden="1"/>
    </xf>
    <xf numFmtId="0" fontId="0" fillId="0" borderId="9" xfId="0" applyBorder="1" applyAlignment="1" applyProtection="1">
      <alignment vertical="center" shrinkToFit="1"/>
      <protection hidden="1"/>
    </xf>
    <xf numFmtId="0" fontId="1" fillId="0" borderId="0" xfId="0" applyFont="1" applyAlignment="1" applyProtection="1">
      <alignment horizontal="left" vertical="center" shrinkToFit="1"/>
      <protection locked="0"/>
    </xf>
    <xf numFmtId="0" fontId="1" fillId="0" borderId="7" xfId="0" applyFont="1" applyBorder="1" applyAlignment="1" applyProtection="1">
      <alignment horizontal="left" vertical="center" shrinkToFit="1"/>
      <protection locked="0"/>
    </xf>
    <xf numFmtId="49" fontId="1" fillId="0" borderId="8" xfId="0" applyNumberFormat="1" applyFont="1" applyBorder="1" applyAlignment="1" applyProtection="1">
      <alignment horizontal="left" vertical="top" wrapText="1" shrinkToFit="1"/>
      <protection locked="0"/>
    </xf>
    <xf numFmtId="49" fontId="1" fillId="0" borderId="0" xfId="0" applyNumberFormat="1" applyFont="1" applyAlignment="1" applyProtection="1">
      <alignment horizontal="left" vertical="top" wrapText="1" shrinkToFit="1"/>
      <protection locked="0"/>
    </xf>
    <xf numFmtId="49" fontId="1" fillId="0" borderId="7" xfId="0" applyNumberFormat="1" applyFont="1" applyBorder="1" applyAlignment="1" applyProtection="1">
      <alignment horizontal="left" vertical="top" wrapText="1" shrinkToFit="1"/>
      <protection locked="0"/>
    </xf>
    <xf numFmtId="49" fontId="1" fillId="0" borderId="17" xfId="0" applyNumberFormat="1" applyFont="1" applyBorder="1" applyAlignment="1" applyProtection="1">
      <alignment horizontal="left" vertical="top" wrapText="1" shrinkToFit="1"/>
      <protection locked="0"/>
    </xf>
    <xf numFmtId="49" fontId="1" fillId="0" borderId="10" xfId="0" applyNumberFormat="1" applyFont="1" applyBorder="1" applyAlignment="1" applyProtection="1">
      <alignment horizontal="left" vertical="top" wrapText="1" shrinkToFit="1"/>
      <protection locked="0"/>
    </xf>
    <xf numFmtId="49" fontId="1" fillId="0" borderId="2" xfId="0" applyNumberFormat="1" applyFont="1" applyBorder="1" applyAlignment="1" applyProtection="1">
      <alignment horizontal="left" vertical="top" wrapText="1" shrinkToFit="1"/>
      <protection locked="0"/>
    </xf>
    <xf numFmtId="0" fontId="5" fillId="0" borderId="11" xfId="0" applyFont="1" applyBorder="1" applyAlignment="1">
      <alignment horizontal="center" vertical="center"/>
    </xf>
    <xf numFmtId="0" fontId="5" fillId="0" borderId="16" xfId="0" applyFont="1" applyBorder="1" applyAlignment="1">
      <alignment horizontal="center" vertical="center"/>
    </xf>
    <xf numFmtId="0" fontId="5" fillId="0" borderId="15" xfId="0" applyFont="1" applyBorder="1" applyAlignment="1">
      <alignment horizontal="center" vertical="center"/>
    </xf>
    <xf numFmtId="0" fontId="0" fillId="0" borderId="0" xfId="0" applyAlignment="1">
      <alignment horizontal="center" wrapText="1"/>
    </xf>
    <xf numFmtId="0" fontId="52" fillId="9" borderId="0" xfId="0" applyFont="1" applyFill="1" applyAlignment="1">
      <alignment horizontal="justify" vertical="center" wrapText="1"/>
    </xf>
    <xf numFmtId="0" fontId="0" fillId="0" borderId="0" xfId="0" applyAlignment="1">
      <alignment horizontal="center" vertical="center" wrapText="1"/>
    </xf>
    <xf numFmtId="0" fontId="0" fillId="9" borderId="0" xfId="0" applyFill="1" applyAlignment="1">
      <alignment horizontal="justify" vertical="center" wrapText="1"/>
    </xf>
    <xf numFmtId="0" fontId="52" fillId="9" borderId="0" xfId="0" applyFont="1" applyFill="1" applyAlignment="1">
      <alignment vertical="center"/>
    </xf>
    <xf numFmtId="0" fontId="0" fillId="9" borderId="0" xfId="0" applyFill="1" applyAlignment="1">
      <alignment vertical="center"/>
    </xf>
    <xf numFmtId="0" fontId="51" fillId="9" borderId="0" xfId="0" quotePrefix="1" applyFont="1" applyFill="1" applyAlignment="1">
      <alignment horizontal="left" vertical="center" wrapText="1"/>
    </xf>
    <xf numFmtId="0" fontId="58" fillId="9" borderId="0" xfId="0" applyFont="1" applyFill="1" applyAlignment="1">
      <alignment horizontal="justify" vertical="center" wrapText="1"/>
    </xf>
    <xf numFmtId="0" fontId="60" fillId="9" borderId="0" xfId="0" applyFont="1" applyFill="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horizontal="justify" vertical="center" wrapText="1"/>
    </xf>
    <xf numFmtId="0" fontId="16" fillId="4" borderId="0" xfId="0" applyFont="1" applyFill="1" applyAlignment="1">
      <alignment horizontal="center" vertical="center" wrapText="1"/>
    </xf>
    <xf numFmtId="0" fontId="64" fillId="9" borderId="0" xfId="0" applyFont="1" applyFill="1" applyAlignment="1">
      <alignment horizontal="justify" vertical="center" wrapText="1"/>
    </xf>
    <xf numFmtId="0" fontId="65" fillId="9" borderId="0" xfId="0" applyFont="1" applyFill="1" applyAlignment="1">
      <alignment horizontal="justify" vertical="center" wrapText="1"/>
    </xf>
    <xf numFmtId="0" fontId="63" fillId="9" borderId="0" xfId="0" applyFont="1" applyFill="1" applyAlignment="1">
      <alignment horizontal="center" vertical="center"/>
    </xf>
    <xf numFmtId="0" fontId="55" fillId="4" borderId="0" xfId="0" applyFont="1" applyFill="1" applyAlignment="1">
      <alignment horizontal="center" vertical="center" wrapText="1"/>
    </xf>
    <xf numFmtId="0" fontId="54" fillId="4" borderId="0" xfId="0" applyFont="1" applyFill="1" applyAlignment="1">
      <alignment horizontal="center" vertical="center" wrapText="1"/>
    </xf>
    <xf numFmtId="0" fontId="5" fillId="0" borderId="0" xfId="0" applyFont="1" applyAlignment="1">
      <alignment horizontal="justify" vertical="center" wrapText="1"/>
    </xf>
    <xf numFmtId="0" fontId="16" fillId="0" borderId="0" xfId="0" quotePrefix="1" applyFont="1" applyAlignment="1">
      <alignment horizontal="justify" vertical="center" wrapText="1"/>
    </xf>
    <xf numFmtId="0" fontId="16" fillId="0" borderId="0" xfId="0" applyFont="1" applyAlignment="1">
      <alignment horizontal="justify" vertical="center" wrapText="1"/>
    </xf>
    <xf numFmtId="0" fontId="62" fillId="8" borderId="0" xfId="0" applyFont="1" applyFill="1" applyAlignment="1">
      <alignment horizontal="center" vertical="center"/>
    </xf>
    <xf numFmtId="0" fontId="50" fillId="0" borderId="0" xfId="0" applyFont="1" applyAlignment="1">
      <alignment horizontal="center" vertical="center" wrapText="1"/>
    </xf>
    <xf numFmtId="0" fontId="50" fillId="4" borderId="0" xfId="0" applyFont="1" applyFill="1" applyAlignment="1">
      <alignment horizontal="fill" vertical="center" wrapText="1"/>
    </xf>
    <xf numFmtId="0" fontId="29" fillId="4" borderId="0" xfId="0" applyFont="1" applyFill="1" applyAlignment="1">
      <alignment horizontal="fill" vertical="center" wrapText="1"/>
    </xf>
  </cellXfs>
  <cellStyles count="7">
    <cellStyle name="Currency" xfId="6" builtinId="4"/>
    <cellStyle name="Followed Hyperlink" xfId="3" builtinId="9" hidden="1"/>
    <cellStyle name="Hyperlink" xfId="2" builtinId="8" hidden="1" customBuiltin="1"/>
    <cellStyle name="Hyperlink" xfId="4" builtinId="8" customBuiltin="1"/>
    <cellStyle name="Normal" xfId="0" builtinId="0" customBuiltin="1"/>
    <cellStyle name="Percent" xfId="1" builtinId="5"/>
    <cellStyle name="Timestamp" xfId="5" xr:uid="{00000000-0005-0000-0000-000005000000}"/>
  </cellStyles>
  <dxfs count="188">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alignment horizontal="center"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strike val="0"/>
        <outline val="0"/>
        <shadow val="0"/>
        <u val="none"/>
        <vertAlign val="baseline"/>
        <sz val="10"/>
        <name val="Arial"/>
        <scheme val="none"/>
      </font>
    </dxf>
    <dxf>
      <font>
        <b val="0"/>
        <i val="0"/>
        <strike val="0"/>
        <outline val="0"/>
        <shadow val="0"/>
        <u val="none"/>
        <vertAlign val="baseline"/>
        <sz val="10"/>
        <color auto="1"/>
        <name val="Arial"/>
        <scheme val="none"/>
      </font>
      <alignment horizontal="general" vertical="bottom" textRotation="0" wrapText="0" indent="0" justifyLastLine="0" shrinkToFit="0" readingOrder="0"/>
      <protection locked="1" hidden="0"/>
    </dxf>
    <dxf>
      <border>
        <bottom style="thin">
          <color rgb="FF000000"/>
        </bottom>
      </border>
    </dxf>
    <dxf>
      <font>
        <b/>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val="0"/>
        <i val="0"/>
        <strike val="0"/>
        <outline val="0"/>
        <shadow val="0"/>
        <u val="none"/>
        <vertAlign val="baseline"/>
        <sz val="10"/>
        <color auto="1"/>
        <name val="Arial"/>
        <scheme val="none"/>
      </font>
      <numFmt numFmtId="1" formatCode="0"/>
      <alignment horizontal="center"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centerContinuous" vertical="bottom" textRotation="0" wrapText="0" indent="0" justifyLastLine="0" shrinkToFit="1" readingOrder="0"/>
      <protection locked="1" hidden="0"/>
    </dxf>
    <dxf>
      <font>
        <b val="0"/>
        <i val="0"/>
        <strike val="0"/>
        <condense val="0"/>
        <extend val="0"/>
        <outline val="0"/>
        <shadow val="0"/>
        <u val="none"/>
        <vertAlign val="baseline"/>
        <sz val="10"/>
        <color auto="1"/>
        <name val="Arial"/>
        <scheme val="none"/>
      </font>
      <numFmt numFmtId="0" formatCode="General"/>
      <alignment horizontal="center"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strike val="0"/>
        <outline val="0"/>
        <shadow val="0"/>
        <u val="none"/>
        <vertAlign val="baseline"/>
        <sz val="10"/>
        <name val="Arial"/>
        <scheme val="none"/>
      </font>
    </dxf>
    <dxf>
      <font>
        <b val="0"/>
        <i val="0"/>
        <strike val="0"/>
        <condense val="0"/>
        <extend val="0"/>
        <outline val="0"/>
        <shadow val="0"/>
        <u val="none"/>
        <vertAlign val="baseline"/>
        <sz val="10"/>
        <color auto="1"/>
        <name val="Arial"/>
        <scheme val="none"/>
      </font>
      <alignment horizontal="general" vertical="bottom" textRotation="0" wrapText="0" indent="0" justifyLastLine="0" shrinkToFit="0" readingOrder="0"/>
      <protection locked="1" hidden="0"/>
    </dxf>
    <dxf>
      <border>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val="0"/>
        <i val="0"/>
        <strike val="0"/>
        <outline val="0"/>
        <shadow val="0"/>
        <u val="none"/>
        <vertAlign val="baseline"/>
        <sz val="10"/>
        <color auto="1"/>
        <name val="Arial"/>
        <scheme val="none"/>
      </font>
      <numFmt numFmtId="0" formatCode="General"/>
      <alignment horizontal="center"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centerContinuous" vertical="bottom" textRotation="0" wrapText="0" indent="0" justifyLastLine="0" shrinkToFit="1" readingOrder="0"/>
      <protection locked="1" hidden="0"/>
    </dxf>
    <dxf>
      <font>
        <b val="0"/>
        <i val="0"/>
        <strike val="0"/>
        <outline val="0"/>
        <shadow val="0"/>
        <u val="none"/>
        <vertAlign val="baseline"/>
        <sz val="10"/>
        <color auto="1"/>
        <name val="Arial"/>
        <scheme val="none"/>
      </font>
      <numFmt numFmtId="0" formatCode="General"/>
      <alignment horizontal="center" vertical="center"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border>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val="0"/>
        <i val="0"/>
        <strike val="0"/>
        <outline val="0"/>
        <shadow val="0"/>
        <u val="none"/>
        <vertAlign val="baseline"/>
        <sz val="10"/>
        <color auto="1"/>
        <name val="Arial"/>
        <scheme val="none"/>
      </font>
      <numFmt numFmtId="1" formatCode="0"/>
      <alignment horizontal="center" vertical="center"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center"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right"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centerContinuous" vertical="center" textRotation="0" wrapText="0" indent="0" justifyLastLine="0" shrinkToFit="1" readingOrder="0"/>
      <protection locked="1" hidden="0"/>
    </dxf>
    <dxf>
      <font>
        <b val="0"/>
        <i val="0"/>
        <strike val="0"/>
        <outline val="0"/>
        <shadow val="0"/>
        <u val="none"/>
        <vertAlign val="baseline"/>
        <sz val="10"/>
        <color auto="1"/>
        <name val="Arial"/>
        <scheme val="none"/>
      </font>
      <numFmt numFmtId="0" formatCode="General"/>
      <alignment horizontal="center" vertical="bottom"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center"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center"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center" textRotation="0" wrapText="0" indent="0" justifyLastLine="0" shrinkToFit="0" readingOrder="0"/>
      <protection locked="1" hidden="0"/>
    </dxf>
    <dxf>
      <font>
        <b val="0"/>
        <i val="0"/>
        <strike val="0"/>
        <outline val="0"/>
        <shadow val="0"/>
        <u val="none"/>
        <vertAlign val="baseline"/>
        <sz val="10"/>
        <color auto="1"/>
        <name val="Arial"/>
        <scheme val="none"/>
      </font>
      <numFmt numFmtId="0" formatCode="General"/>
      <alignment horizontal="general" vertical="bottom" textRotation="0" wrapText="0" indent="0" justifyLastLine="0" shrinkToFit="0" readingOrder="0"/>
      <protection locked="1" hidden="0"/>
    </dxf>
    <dxf>
      <font>
        <b val="0"/>
        <i val="0"/>
        <strike val="0"/>
        <outline val="0"/>
        <shadow val="0"/>
        <u val="none"/>
        <vertAlign val="baseline"/>
        <sz val="10"/>
        <color auto="1"/>
        <name val="Arial"/>
        <scheme val="none"/>
      </font>
    </dxf>
    <dxf>
      <border>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val="0"/>
        <i val="0"/>
        <strike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1" readingOrder="0"/>
    </dxf>
    <dxf>
      <font>
        <b val="0"/>
        <i val="0"/>
        <strike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strike val="0"/>
        <outline val="0"/>
        <shadow val="0"/>
        <u val="none"/>
        <vertAlign val="baseline"/>
        <sz val="10"/>
        <color auto="1"/>
        <name val="Arial"/>
        <scheme val="none"/>
      </font>
    </dxf>
    <dxf>
      <fill>
        <patternFill>
          <bgColor rgb="FFFFFFD2"/>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border outline="0">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ill>
        <patternFill>
          <bgColor rgb="FFFFFFD2"/>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1" readingOrder="0"/>
      <protection locked="0" hidden="0"/>
    </dxf>
    <dxf>
      <border outline="0">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0" indent="0" justifyLastLine="0" shrinkToFit="1" readingOrder="0"/>
      <border diagonalUp="0" diagonalDown="0" outline="0">
        <left style="thin">
          <color indexed="64"/>
        </left>
        <right style="thin">
          <color indexed="64"/>
        </right>
        <top/>
        <bottom/>
      </border>
      <protection locked="1" hidden="0"/>
    </dxf>
    <dxf>
      <fill>
        <patternFill>
          <bgColor rgb="FFFFFFD2"/>
        </patternFill>
      </fill>
    </dxf>
    <dxf>
      <font>
        <color theme="6" tint="-0.499984740745262"/>
      </font>
      <fill>
        <patternFill>
          <bgColor theme="6" tint="0.79998168889431442"/>
        </patternFill>
      </fill>
    </dxf>
    <dxf>
      <fill>
        <patternFill>
          <fgColor indexed="64"/>
          <bgColor rgb="FFFFFFDC"/>
        </patternFill>
      </fill>
    </dxf>
    <dxf>
      <font>
        <b val="0"/>
        <i val="0"/>
        <strike val="0"/>
        <condense val="0"/>
        <extend val="0"/>
        <outline val="0"/>
        <shadow val="0"/>
        <u val="none"/>
        <vertAlign val="baseline"/>
        <sz val="10"/>
        <color auto="1"/>
        <name val="Arial"/>
        <scheme val="none"/>
      </font>
      <numFmt numFmtId="169" formatCode="&quot;$&quot;#,##0.00"/>
      <fill>
        <patternFill patternType="none">
          <fgColor indexed="64"/>
          <bgColor indexed="65"/>
        </patternFill>
      </fill>
      <alignment horizontal="general" vertical="center" textRotation="0" wrapText="0" indent="0" justifyLastLine="0" shrinkToFit="0" readingOrder="0"/>
      <protection locked="1" hidden="0"/>
    </dxf>
    <dxf>
      <font>
        <sz val="10"/>
        <color auto="1"/>
        <name val="Arial"/>
        <scheme val="none"/>
      </font>
      <numFmt numFmtId="169" formatCode="&quot;$&quot;#,##0.00"/>
      <fill>
        <patternFill patternType="none">
          <fgColor indexed="64"/>
          <bgColor indexed="65"/>
        </patternFill>
      </fill>
      <alignment horizontal="general"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164" formatCode="&quot;$&quot;#,##0.00_);[Red]\(&quot;$&quot;#,##0.00\)"/>
      <fill>
        <patternFill patternType="none">
          <fgColor indexed="64"/>
          <bgColor indexed="65"/>
        </patternFill>
      </fill>
      <alignment horizontal="general" vertical="center" textRotation="0" wrapText="0" indent="0" justifyLastLine="0" shrinkToFit="1" readingOrder="0"/>
      <border diagonalUp="0" diagonalDown="0" outline="0">
        <left style="thin">
          <color auto="1"/>
        </left>
        <right/>
        <top style="hair">
          <color auto="1"/>
        </top>
        <bottom style="hair">
          <color auto="1"/>
        </bottom>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outline="0">
        <left style="thin">
          <color auto="1"/>
        </left>
        <right style="thin">
          <color auto="1"/>
        </right>
        <top style="hair">
          <color auto="1"/>
        </top>
        <bottom style="hair">
          <color auto="1"/>
        </bottom>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left style="thin">
          <color auto="1"/>
        </left>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left style="thin">
          <color auto="1"/>
        </left>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left" vertical="center" textRotation="0" wrapText="0" indent="0" justifyLastLine="0" shrinkToFit="1" readingOrder="0"/>
      <border diagonalUp="0" diagonalDown="0">
        <left style="thin">
          <color auto="1"/>
        </left>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auto="1"/>
        </left>
        <right style="thin">
          <color auto="1"/>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general" vertical="center" textRotation="0" wrapText="0" indent="0" justifyLastLine="0" shrinkToFit="1" readingOrder="0"/>
      <border diagonalUp="0" diagonalDown="0">
        <left/>
        <right style="thin">
          <color auto="1"/>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general" vertical="center" textRotation="0" wrapText="0" indent="0" justifyLastLine="0" shrinkToFit="0" readingOrder="0"/>
      <border diagonalUp="0" diagonalDown="0">
        <left/>
        <right style="thin">
          <color auto="1"/>
        </right>
        <top style="hair">
          <color auto="1"/>
        </top>
        <bottom style="hair">
          <color auto="1"/>
        </bottom>
        <vertical/>
        <horizontal/>
      </border>
      <protection locked="0" hidden="0"/>
    </dxf>
    <dxf>
      <border outline="0">
        <top style="hair">
          <color auto="1"/>
        </top>
      </border>
    </dxf>
    <dxf>
      <border outline="0">
        <left style="thin">
          <color auto="1"/>
        </left>
        <right style="thin">
          <color auto="1"/>
        </right>
        <top style="thin">
          <color auto="1"/>
        </top>
        <bottom style="hair">
          <color auto="1"/>
        </bottom>
      </border>
    </dxf>
    <dxf>
      <border outline="0">
        <bottom style="thin">
          <color indexed="64"/>
        </bottom>
      </border>
    </dxf>
    <dxf>
      <font>
        <b/>
        <i val="0"/>
        <strike val="0"/>
        <condense val="0"/>
        <extend val="0"/>
        <outline val="0"/>
        <shadow val="0"/>
        <u val="none"/>
        <vertAlign val="baseline"/>
        <sz val="10"/>
        <color theme="0"/>
        <name val="Arial"/>
        <scheme val="none"/>
      </font>
      <fill>
        <patternFill patternType="solid">
          <fgColor theme="4"/>
          <bgColor theme="4"/>
        </patternFill>
      </fill>
      <alignment horizontal="center" vertical="center" textRotation="0" wrapText="0" indent="0" justifyLastLine="0" shrinkToFit="1" readingOrder="0"/>
      <border diagonalUp="0" diagonalDown="0" outline="0">
        <left style="thin">
          <color indexed="64"/>
        </left>
        <right style="thin">
          <color indexed="64"/>
        </right>
        <top/>
        <bottom/>
      </border>
      <protection locked="1" hidden="0"/>
    </dxf>
    <dxf>
      <numFmt numFmtId="169" formatCode="&quot;$&quot;#,##0.00"/>
      <fill>
        <patternFill patternType="none">
          <fgColor indexed="64"/>
          <bgColor indexed="65"/>
        </patternFill>
      </fill>
      <alignment horizontal="general" vertical="bottom" textRotation="0" wrapText="0" indent="0" justifyLastLine="0" shrinkToFit="0" readingOrder="0"/>
      <protection locked="1" hidden="0"/>
    </dxf>
    <dxf>
      <numFmt numFmtId="0" formatCode="General"/>
      <fill>
        <patternFill patternType="none">
          <fgColor indexed="64"/>
          <bgColor indexed="65"/>
        </patternFill>
      </fill>
      <alignment horizontal="general"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164" formatCode="&quot;$&quot;#,##0.00_);[Red]\(&quot;$&quot;#,##0.00\)"/>
      <fill>
        <patternFill patternType="none">
          <fgColor indexed="64"/>
          <bgColor indexed="65"/>
        </patternFill>
      </fill>
      <alignment horizontal="general" vertical="center" textRotation="0" wrapText="0" indent="0" justifyLastLine="0" shrinkToFit="1" readingOrder="0"/>
      <border diagonalUp="0" diagonalDown="0" outline="0">
        <left style="thin">
          <color auto="1"/>
        </left>
        <right/>
        <top style="hair">
          <color auto="1"/>
        </top>
        <bottom style="hair">
          <color auto="1"/>
        </bottom>
      </border>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0" indent="0" justifyLastLine="0" shrinkToFit="1" readingOrder="0"/>
      <border diagonalUp="0" diagonalDown="0" outline="0">
        <left style="thin">
          <color auto="1"/>
        </left>
        <right style="thin">
          <color auto="1"/>
        </right>
        <top style="hair">
          <color auto="1"/>
        </top>
        <bottom style="hair">
          <color auto="1"/>
        </bottom>
      </border>
      <protection locked="1"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0" indent="0" justifyLastLine="0" shrinkToFit="1" readingOrder="0"/>
      <border diagonalUp="0" diagonalDown="0">
        <left style="thin">
          <color auto="1"/>
        </left>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left style="thin">
          <color auto="1"/>
        </left>
        <right style="thin">
          <color auto="1"/>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1" readingOrder="0"/>
      <border diagonalUp="0" diagonalDown="0">
        <left style="thin">
          <color auto="1"/>
        </left>
        <right style="thin">
          <color auto="1"/>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general" vertical="center" textRotation="0" wrapText="0" indent="0" justifyLastLine="0" shrinkToFit="0" readingOrder="0"/>
      <border diagonalUp="0" diagonalDown="0">
        <left style="thin">
          <color auto="1"/>
        </left>
        <right style="thin">
          <color auto="1"/>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0" indent="0" justifyLastLine="0" shrinkToFit="1" readingOrder="0"/>
      <border diagonalUp="0" diagonalDown="0">
        <left style="thin">
          <color auto="1"/>
        </left>
        <right style="thin">
          <color auto="1"/>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general" vertical="center" textRotation="0" wrapText="0" indent="0" justifyLastLine="0" shrinkToFit="0" readingOrder="0"/>
      <border diagonalUp="0" diagonalDown="0">
        <left/>
        <right style="thin">
          <color auto="1"/>
        </right>
        <top style="hair">
          <color auto="1"/>
        </top>
        <bottom style="hair">
          <color auto="1"/>
        </bottom>
        <vertical/>
        <horizontal/>
      </border>
      <protection locked="0" hidden="0"/>
    </dxf>
    <dxf>
      <border outline="0">
        <top style="hair">
          <color auto="1"/>
        </top>
      </border>
    </dxf>
    <dxf>
      <border outline="0">
        <left style="thin">
          <color auto="1"/>
        </left>
        <right style="thin">
          <color auto="1"/>
        </right>
        <top style="thin">
          <color auto="1"/>
        </top>
        <bottom style="hair">
          <color auto="1"/>
        </bottom>
      </border>
    </dxf>
    <dxf>
      <border outline="0">
        <bottom style="thin">
          <color indexed="64"/>
        </bottom>
      </border>
    </dxf>
    <dxf>
      <font>
        <b/>
        <i val="0"/>
        <strike val="0"/>
        <condense val="0"/>
        <extend val="0"/>
        <outline val="0"/>
        <shadow val="0"/>
        <u val="none"/>
        <vertAlign val="baseline"/>
        <sz val="10"/>
        <color theme="0"/>
        <name val="Arial"/>
        <scheme val="none"/>
      </font>
      <fill>
        <patternFill patternType="solid">
          <fgColor theme="4"/>
          <bgColor theme="4"/>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0"/>
        <color auto="1"/>
        <name val="Arial"/>
        <scheme val="none"/>
      </font>
      <numFmt numFmtId="169" formatCode="&quot;$&quot;#,##0.00"/>
      <fill>
        <patternFill patternType="none">
          <fgColor indexed="64"/>
          <bgColor indexed="65"/>
        </patternFill>
      </fill>
      <alignment horizontal="general" vertical="center" textRotation="0" wrapText="0" indent="0" justifyLastLine="0" shrinkToFit="0" readingOrder="0"/>
      <protection locked="1" hidden="0"/>
    </dxf>
    <dxf>
      <font>
        <sz val="10"/>
        <color auto="1"/>
        <name val="Arial"/>
        <scheme val="none"/>
      </font>
      <numFmt numFmtId="169" formatCode="&quot;$&quot;#,##0.00"/>
      <fill>
        <patternFill patternType="none">
          <fgColor indexed="64"/>
          <bgColor indexed="65"/>
        </patternFill>
      </fill>
      <alignment horizontal="general"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164" formatCode="&quot;$&quot;#,##0.00_);[Red]\(&quot;$&quot;#,##0.00\)"/>
      <fill>
        <patternFill patternType="none">
          <fgColor indexed="64"/>
          <bgColor indexed="65"/>
        </patternFill>
      </fill>
      <alignment horizontal="general" vertical="center" textRotation="0" wrapText="0" indent="0" justifyLastLine="0" shrinkToFit="1" readingOrder="0"/>
      <border diagonalUp="0" diagonalDown="0" outline="0">
        <left style="thin">
          <color auto="1"/>
        </left>
        <right/>
        <top style="hair">
          <color auto="1"/>
        </top>
        <bottom style="hair">
          <color auto="1"/>
        </bottom>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outline="0">
        <left style="thin">
          <color auto="1"/>
        </left>
        <right style="thin">
          <color auto="1"/>
        </right>
        <top style="hair">
          <color auto="1"/>
        </top>
        <bottom style="hair">
          <color auto="1"/>
        </bottom>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left/>
        <right/>
        <top style="hair">
          <color indexed="64"/>
        </top>
        <bottom style="hair">
          <color indexed="64"/>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center" vertical="center" textRotation="0" wrapText="0" indent="0" justifyLastLine="0" shrinkToFit="1" readingOrder="0"/>
      <border diagonalUp="0" diagonalDown="0">
        <left style="thin">
          <color auto="1"/>
        </left>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left" vertical="center" textRotation="0" wrapText="0" indent="0" justifyLastLine="0" shrinkToFit="1" readingOrder="0"/>
      <border diagonalUp="0" diagonalDown="0">
        <left style="thin">
          <color auto="1"/>
        </left>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auto="1"/>
        </left>
        <right style="thin">
          <color auto="1"/>
        </right>
        <top style="hair">
          <color auto="1"/>
        </top>
        <bottom style="hair">
          <color auto="1"/>
        </bottom>
        <vertical/>
        <horizontal/>
      </border>
      <protection locked="0"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general" vertical="center" textRotation="0" wrapText="0" indent="0" justifyLastLine="0" shrinkToFit="1" readingOrder="0"/>
      <border diagonalUp="0" diagonalDown="0">
        <left/>
        <right style="thin">
          <color auto="1"/>
        </right>
        <top style="hair">
          <color auto="1"/>
        </top>
        <bottom style="hair">
          <color auto="1"/>
        </bottom>
        <vertical/>
        <horizontal/>
      </border>
      <protection locked="1" hidden="0"/>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alignment horizontal="general" vertical="center" textRotation="0" wrapText="0" indent="0" justifyLastLine="0" shrinkToFit="0" readingOrder="0"/>
      <border diagonalUp="0" diagonalDown="0">
        <left/>
        <right style="thin">
          <color auto="1"/>
        </right>
        <top style="hair">
          <color auto="1"/>
        </top>
        <bottom style="hair">
          <color auto="1"/>
        </bottom>
        <vertical/>
        <horizontal/>
      </border>
      <protection locked="0" hidden="0"/>
    </dxf>
    <dxf>
      <border outline="0">
        <top style="hair">
          <color auto="1"/>
        </top>
      </border>
    </dxf>
    <dxf>
      <border outline="0">
        <left style="thin">
          <color auto="1"/>
        </left>
        <right style="thin">
          <color auto="1"/>
        </right>
        <top style="thin">
          <color auto="1"/>
        </top>
        <bottom style="hair">
          <color auto="1"/>
        </bottom>
      </border>
    </dxf>
    <dxf>
      <border outline="0">
        <bottom style="thin">
          <color indexed="64"/>
        </bottom>
      </border>
    </dxf>
    <dxf>
      <font>
        <b/>
        <i val="0"/>
        <strike val="0"/>
        <condense val="0"/>
        <extend val="0"/>
        <outline val="0"/>
        <shadow val="0"/>
        <u val="none"/>
        <vertAlign val="baseline"/>
        <sz val="10"/>
        <color theme="0"/>
        <name val="Arial"/>
        <scheme val="none"/>
      </font>
      <fill>
        <patternFill patternType="solid">
          <fgColor theme="4"/>
          <bgColor theme="4"/>
        </patternFill>
      </fill>
      <alignment horizontal="center" vertical="center" textRotation="0" wrapText="0" indent="0" justifyLastLine="0" shrinkToFit="1" readingOrder="0"/>
      <border diagonalUp="0" diagonalDown="0" outline="0">
        <left style="thin">
          <color indexed="64"/>
        </left>
        <right style="thin">
          <color indexed="64"/>
        </right>
        <top/>
        <bottom/>
      </border>
      <protection locked="1" hidden="0"/>
    </dxf>
    <dxf>
      <font>
        <color rgb="FFFF0000"/>
      </font>
    </dxf>
    <dxf>
      <font>
        <color rgb="FFFF0000"/>
      </font>
    </dxf>
    <dxf>
      <font>
        <color rgb="FFFF0000"/>
      </font>
    </dxf>
    <dxf>
      <fill>
        <patternFill>
          <bgColor theme="9" tint="0.39994506668294322"/>
        </patternFill>
      </fill>
    </dxf>
    <dxf>
      <font>
        <b/>
        <i val="0"/>
        <color auto="1"/>
      </font>
      <fill>
        <patternFill>
          <bgColor theme="0"/>
        </patternFill>
      </fill>
    </dxf>
    <dxf>
      <fill>
        <patternFill>
          <bgColor rgb="FFFFFFCC"/>
        </patternFill>
      </fill>
    </dxf>
    <dxf>
      <font>
        <b/>
        <i val="0"/>
        <color rgb="FFFF0000"/>
      </font>
    </dxf>
    <dxf>
      <fill>
        <patternFill>
          <bgColor theme="9" tint="0.39994506668294322"/>
        </patternFill>
      </fill>
    </dxf>
    <dxf>
      <font>
        <b/>
        <i val="0"/>
        <color auto="1"/>
      </font>
      <fill>
        <patternFill>
          <bgColor theme="0"/>
        </patternFill>
      </fill>
    </dxf>
    <dxf>
      <fill>
        <patternFill>
          <bgColor rgb="FFFFFFCC"/>
        </patternFill>
      </fill>
    </dxf>
    <dxf>
      <font>
        <b/>
        <i val="0"/>
        <color rgb="FFFF0000"/>
      </font>
    </dxf>
    <dxf>
      <fill>
        <patternFill>
          <bgColor theme="9" tint="0.39994506668294322"/>
        </patternFill>
      </fill>
    </dxf>
    <dxf>
      <font>
        <b/>
        <i val="0"/>
        <color auto="1"/>
      </font>
      <fill>
        <patternFill>
          <bgColor theme="0"/>
        </patternFill>
      </fill>
    </dxf>
    <dxf>
      <fill>
        <patternFill>
          <bgColor rgb="FFFFFFCC"/>
        </patternFill>
      </fill>
    </dxf>
    <dxf>
      <font>
        <b/>
        <i val="0"/>
        <color rgb="FFFF0000"/>
      </font>
    </dxf>
    <dxf>
      <font>
        <b val="0"/>
        <i val="0"/>
        <strike val="0"/>
        <outline val="0"/>
        <shadow val="0"/>
        <u val="none"/>
        <vertAlign val="baseline"/>
        <sz val="10"/>
        <color theme="1"/>
        <name val="Arial"/>
        <scheme val="none"/>
      </font>
      <numFmt numFmtId="164" formatCode="&quot;$&quot;#,##0.00_);[Red]\(&quot;$&quot;#,##0.00\)"/>
      <fill>
        <patternFill patternType="none">
          <fgColor indexed="64"/>
          <bgColor indexed="65"/>
        </patternFill>
      </fill>
      <alignment horizontal="general" vertical="center" textRotation="0" wrapText="0" indent="0" justifyLastLine="0" shrinkToFit="0" readingOrder="0"/>
      <protection locked="1" hidden="1"/>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shrinkToFit="0" readingOrder="0"/>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shrinkToFit="0" readingOrder="0"/>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readingOrder="0"/>
      <protection locked="1" hidden="1"/>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readingOrder="0"/>
      <protection locked="1" hidden="1"/>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readingOrder="0"/>
      <protection locked="1" hidden="1"/>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readingOrder="0"/>
      <protection locked="1" hidden="1"/>
    </dxf>
    <dxf>
      <font>
        <b val="0"/>
        <i val="0"/>
        <strike val="0"/>
        <outline val="0"/>
        <shadow val="0"/>
        <u val="none"/>
        <vertAlign val="baseline"/>
        <sz val="10"/>
        <color theme="1"/>
        <name val="Arial"/>
        <scheme val="none"/>
      </font>
      <numFmt numFmtId="164" formatCode="&quot;$&quot;#,##0.00_);[Red]\(&quot;$&quot;#,##0.00\)"/>
      <fill>
        <patternFill patternType="none">
          <fgColor indexed="64"/>
          <bgColor indexed="65"/>
        </patternFill>
      </fill>
      <alignment horizontal="general" vertical="center" textRotation="0" wrapText="0" indent="0" justifyLastLine="0" shrinkToFit="1" readingOrder="0"/>
      <protection locked="1" hidden="1"/>
    </dxf>
    <dxf>
      <font>
        <b val="0"/>
        <i val="0"/>
        <strike val="0"/>
        <outline val="0"/>
        <shadow val="0"/>
        <u val="none"/>
        <vertAlign val="baseline"/>
        <sz val="10"/>
        <color theme="1"/>
        <name val="Arial"/>
        <scheme val="none"/>
      </font>
      <numFmt numFmtId="164" formatCode="&quot;$&quot;#,##0.00_);[Red]\(&quot;$&quot;#,##0.00\)"/>
      <alignment horizontal="general" vertical="center" textRotation="0" wrapText="0" indent="0" justifyLastLine="0" readingOrder="0"/>
      <protection locked="1" hidden="1"/>
    </dxf>
    <dxf>
      <font>
        <b val="0"/>
        <i val="0"/>
        <strike val="0"/>
        <outline val="0"/>
        <shadow val="0"/>
        <u val="none"/>
        <vertAlign val="baseline"/>
        <sz val="10"/>
        <color theme="1"/>
        <name val="Arial"/>
        <scheme val="none"/>
      </font>
      <numFmt numFmtId="175" formatCode="[$-409]d\-mmm\-yyyy;@"/>
      <alignment horizontal="center" vertical="center" textRotation="0" wrapText="0" indent="0" justifyLastLine="0" shrinkToFit="1" readingOrder="0"/>
    </dxf>
    <dxf>
      <font>
        <b val="0"/>
        <i val="0"/>
        <strike val="0"/>
        <outline val="0"/>
        <shadow val="0"/>
        <u val="none"/>
        <vertAlign val="baseline"/>
        <sz val="10"/>
        <color auto="1"/>
        <name val="Arial"/>
        <scheme val="none"/>
      </font>
      <fill>
        <patternFill patternType="solid">
          <fgColor indexed="64"/>
          <bgColor theme="6" tint="0.59999389629810485"/>
        </patternFill>
      </fill>
      <alignment vertical="center" textRotation="0" wrapText="0" indent="0" justifyLastLine="0" readingOrder="0"/>
      <protection locked="0" hidden="0"/>
    </dxf>
    <dxf>
      <font>
        <b val="0"/>
        <i val="0"/>
        <strike val="0"/>
        <outline val="0"/>
        <shadow val="0"/>
        <u val="none"/>
        <vertAlign val="baseline"/>
        <sz val="10"/>
        <color rgb="FF0000FF"/>
        <name val="Arial"/>
        <family val="2"/>
        <scheme val="none"/>
      </font>
      <numFmt numFmtId="0" formatCode="General"/>
      <alignment vertical="center" textRotation="0" wrapText="0" indent="0" justifyLastLine="0" readingOrder="0"/>
      <protection locked="1" hidden="1"/>
    </dxf>
    <dxf>
      <border diagonalUp="0" diagonalDown="0">
        <left style="thin">
          <color indexed="64"/>
        </left>
        <right style="thin">
          <color indexed="64"/>
        </right>
        <top/>
        <bottom/>
        <vertical style="thin">
          <color indexed="64"/>
        </vertical>
        <horizontal/>
      </border>
    </dxf>
    <dxf>
      <font>
        <b val="0"/>
        <i val="0"/>
        <strike val="0"/>
        <outline val="0"/>
        <shadow val="0"/>
        <u val="none"/>
        <vertAlign val="baseline"/>
        <sz val="10"/>
        <name val="Arial"/>
        <scheme val="none"/>
      </font>
      <alignment vertical="center" textRotation="0" wrapText="0" indent="0" justifyLastLine="0" readingOrder="0"/>
    </dxf>
    <dxf>
      <alignment horizontal="center" vertical="center" textRotation="0" wrapText="1" indent="0" justifyLastLine="0" shrinkToFit="0" readingOrder="0"/>
    </dxf>
    <dxf>
      <font>
        <color rgb="FFFF0000"/>
      </font>
    </dxf>
    <dxf>
      <font>
        <color rgb="FFFF0000"/>
      </font>
    </dxf>
    <dxf>
      <font>
        <b/>
        <i/>
        <condense val="0"/>
        <extend val="0"/>
        <color indexed="12"/>
      </font>
    </dxf>
    <dxf>
      <font>
        <b val="0"/>
        <i/>
        <color rgb="FFFF0000"/>
      </font>
    </dxf>
    <dxf>
      <numFmt numFmtId="176" formatCode=";;;"/>
    </dxf>
    <dxf>
      <font>
        <strike/>
        <color theme="0" tint="-0.499984740745262"/>
      </font>
    </dxf>
    <dxf>
      <font>
        <color rgb="FFFF0000"/>
      </font>
    </dxf>
    <dxf>
      <fill>
        <patternFill>
          <bgColor theme="3" tint="0.59996337778862885"/>
        </patternFill>
      </fill>
    </dxf>
    <dxf>
      <fill>
        <patternFill patternType="solid">
          <fgColor theme="4" tint="0.79998168889431442"/>
          <bgColor theme="4" tint="0.79998168889431442"/>
        </patternFill>
      </fill>
    </dxf>
    <dxf>
      <font>
        <b/>
        <color theme="0"/>
      </font>
      <fill>
        <patternFill patternType="solid">
          <fgColor theme="4"/>
          <bgColor theme="4"/>
        </patternFill>
      </fill>
      <border>
        <top style="thin">
          <color auto="1"/>
        </top>
        <bottom style="thin">
          <color auto="1"/>
        </bottom>
      </border>
    </dxf>
    <dxf>
      <font>
        <color theme="1"/>
      </font>
      <border>
        <left style="thin">
          <color auto="1"/>
        </left>
        <right style="thin">
          <color auto="1"/>
        </right>
        <top style="thin">
          <color auto="1"/>
        </top>
        <bottom style="thin">
          <color auto="1"/>
        </bottom>
        <vertical style="thin">
          <color auto="1"/>
        </vertical>
        <horizontal style="hair">
          <color auto="1"/>
        </horizontal>
      </border>
    </dxf>
  </dxfs>
  <tableStyles count="1" defaultTableStyle="TableStyleMedium2" defaultPivotStyle="PivotStyleLight16">
    <tableStyle name="TblSummaryStyle" pivot="0" count="3" xr9:uid="{00000000-0011-0000-FFFF-FFFF00000000}">
      <tableStyleElement type="wholeTable" dxfId="187"/>
      <tableStyleElement type="headerRow" dxfId="186"/>
      <tableStyleElement type="firstRowStripe" dxfId="18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D2"/>
      <color rgb="FF0000FF"/>
      <color rgb="FFFFFFCC"/>
      <color rgb="FFFFFFDC"/>
      <color rgb="FFFFFF99"/>
      <color rgb="FF008E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36136</xdr:colOff>
      <xdr:row>1</xdr:row>
      <xdr:rowOff>8110</xdr:rowOff>
    </xdr:to>
    <xdr:pic>
      <xdr:nvPicPr>
        <xdr:cNvPr id="2" name="MinistryLogo2">
          <a:extLst>
            <a:ext uri="{FF2B5EF4-FFF2-40B4-BE49-F238E27FC236}">
              <a16:creationId xmlns:a16="http://schemas.microsoft.com/office/drawing/2014/main" id="{19928D41-483F-2DAF-6964-0D4774B59B3F}"/>
            </a:ext>
          </a:extLst>
        </xdr:cNvPr>
        <xdr:cNvPicPr>
          <a:picLocks noChangeAspect="1"/>
        </xdr:cNvPicPr>
      </xdr:nvPicPr>
      <xdr:blipFill>
        <a:blip xmlns:r="http://schemas.openxmlformats.org/officeDocument/2006/relationships" r:embed="rId1"/>
        <a:stretch>
          <a:fillRect/>
        </a:stretch>
      </xdr:blipFill>
      <xdr:spPr>
        <a:xfrm>
          <a:off x="0" y="0"/>
          <a:ext cx="3240000" cy="5016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523875</xdr:colOff>
          <xdr:row>1</xdr:row>
          <xdr:rowOff>95250</xdr:rowOff>
        </xdr:from>
        <xdr:to>
          <xdr:col>33</xdr:col>
          <xdr:colOff>9525</xdr:colOff>
          <xdr:row>1</xdr:row>
          <xdr:rowOff>381000</xdr:rowOff>
        </xdr:to>
        <xdr:sp macro="" textlink="">
          <xdr:nvSpPr>
            <xdr:cNvPr id="5128" name="Validation_Update"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12</xdr:row>
          <xdr:rowOff>146050</xdr:rowOff>
        </xdr:from>
        <xdr:to>
          <xdr:col>2</xdr:col>
          <xdr:colOff>28575</xdr:colOff>
          <xdr:row>14</xdr:row>
          <xdr:rowOff>12701</xdr:rowOff>
        </xdr:to>
        <xdr:sp macro="" textlink="">
          <xdr:nvSpPr>
            <xdr:cNvPr id="6168" name="H0358Combo" hidden="1">
              <a:extLst>
                <a:ext uri="{63B3BB69-23CF-44E3-9099-C40C66FF867C}">
                  <a14:compatExt spid="_x0000_s6168"/>
                </a:ext>
                <a:ext uri="{FF2B5EF4-FFF2-40B4-BE49-F238E27FC236}">
                  <a16:creationId xmlns:a16="http://schemas.microsoft.com/office/drawing/2014/main" id="{00000000-0008-0000-0200-000018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twoCellAnchor editAs="oneCell">
    <xdr:from>
      <xdr:col>0</xdr:col>
      <xdr:colOff>0</xdr:colOff>
      <xdr:row>0</xdr:row>
      <xdr:rowOff>0</xdr:rowOff>
    </xdr:from>
    <xdr:to>
      <xdr:col>3</xdr:col>
      <xdr:colOff>235295</xdr:colOff>
      <xdr:row>1</xdr:row>
      <xdr:rowOff>250564</xdr:rowOff>
    </xdr:to>
    <xdr:pic>
      <xdr:nvPicPr>
        <xdr:cNvPr id="2" name="MinistryLogo">
          <a:extLst>
            <a:ext uri="{FF2B5EF4-FFF2-40B4-BE49-F238E27FC236}">
              <a16:creationId xmlns:a16="http://schemas.microsoft.com/office/drawing/2014/main" id="{C206A951-C0D0-C204-4068-12679F12DD73}"/>
            </a:ext>
          </a:extLst>
        </xdr:cNvPr>
        <xdr:cNvPicPr>
          <a:picLocks noChangeAspect="1"/>
        </xdr:cNvPicPr>
      </xdr:nvPicPr>
      <xdr:blipFill>
        <a:blip xmlns:r="http://schemas.openxmlformats.org/officeDocument/2006/relationships" r:embed="rId1"/>
        <a:stretch>
          <a:fillRect/>
        </a:stretch>
      </xdr:blipFill>
      <xdr:spPr>
        <a:xfrm>
          <a:off x="0" y="0"/>
          <a:ext cx="3240000" cy="50167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247650</xdr:colOff>
          <xdr:row>0</xdr:row>
          <xdr:rowOff>28575</xdr:rowOff>
        </xdr:from>
        <xdr:to>
          <xdr:col>4</xdr:col>
          <xdr:colOff>171450</xdr:colOff>
          <xdr:row>1</xdr:row>
          <xdr:rowOff>66675</xdr:rowOff>
        </xdr:to>
        <xdr:sp macro="" textlink="">
          <xdr:nvSpPr>
            <xdr:cNvPr id="6186" name="Repair_Shading" hidden="1">
              <a:extLst>
                <a:ext uri="{63B3BB69-23CF-44E3-9099-C40C66FF867C}">
                  <a14:compatExt spid="_x0000_s6186"/>
                </a:ext>
                <a:ext uri="{FF2B5EF4-FFF2-40B4-BE49-F238E27FC236}">
                  <a16:creationId xmlns:a16="http://schemas.microsoft.com/office/drawing/2014/main" id="{00000000-0008-0000-0200-00002A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17591</xdr:colOff>
          <xdr:row>1</xdr:row>
          <xdr:rowOff>15387</xdr:rowOff>
        </xdr:from>
        <xdr:to>
          <xdr:col>9</xdr:col>
          <xdr:colOff>247920</xdr:colOff>
          <xdr:row>10</xdr:row>
          <xdr:rowOff>69768</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a:extLst>
                <a:ext uri="{84589F7E-364E-4C9E-8A38-B11213B215E9}">
                  <a14:cameraTool cellRange="Markups!$A$1:$C$21" spid="_x0000_s7171"/>
                </a:ext>
              </a:extLst>
            </xdr:cNvPicPr>
          </xdr:nvPicPr>
          <xdr:blipFill>
            <a:blip xmlns:r="http://schemas.openxmlformats.org/officeDocument/2006/relationships" r:embed="rId1"/>
            <a:srcRect/>
            <a:stretch>
              <a:fillRect/>
            </a:stretch>
          </xdr:blipFill>
          <xdr:spPr bwMode="auto">
            <a:xfrm>
              <a:off x="6707072" y="88656"/>
              <a:ext cx="3197733" cy="3095054"/>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editAs="oneCell">
    <xdr:from>
      <xdr:col>1</xdr:col>
      <xdr:colOff>185</xdr:colOff>
      <xdr:row>14</xdr:row>
      <xdr:rowOff>49589</xdr:rowOff>
    </xdr:from>
    <xdr:to>
      <xdr:col>3</xdr:col>
      <xdr:colOff>5292</xdr:colOff>
      <xdr:row>14</xdr:row>
      <xdr:rowOff>1190783</xdr:rowOff>
    </xdr:to>
    <xdr:pic>
      <xdr:nvPicPr>
        <xdr:cNvPr id="2" name="Picture 1">
          <a:extLst>
            <a:ext uri="{FF2B5EF4-FFF2-40B4-BE49-F238E27FC236}">
              <a16:creationId xmlns:a16="http://schemas.microsoft.com/office/drawing/2014/main" id="{FBB0AADE-12E9-4513-D03D-BB603F7A67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64227" y="3827839"/>
          <a:ext cx="6376273" cy="114119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3000000}" name="TableS" displayName="TableS" ref="A10:L11" headerRowDxfId="176" dataDxfId="175" totalsRowDxfId="174">
  <autoFilter ref="A10:L11"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2" xr3:uid="{00000000-0010-0000-0300-000002000000}" name="DWR / SA" dataDxfId="173" dataCellStyle="Hyperlink">
      <calculatedColumnFormula>"DWR"&amp;ROW()-ROW(TableS[#Headers])</calculatedColumnFormula>
    </tableColumn>
    <tableColumn id="3" xr3:uid="{00000000-0010-0000-0300-000003000000}" name="Approved_x000a_(y/n)?" dataDxfId="172" dataCellStyle="Hyperlink"/>
    <tableColumn id="4" xr3:uid="{00000000-0010-0000-0300-000004000000}" name="DWR / SA_x000a_Date" totalsRowLabel="Totals to Date:" dataDxfId="171"/>
    <tableColumn id="5" xr3:uid="{00000000-0010-0000-0300-000005000000}" name="Block A_x000a_(Labour)" totalsRowFunction="sum" dataDxfId="170"/>
    <tableColumn id="6" xr3:uid="{00000000-0010-0000-0300-000006000000}" name="Block B_x000a_(Equipment)" totalsRowFunction="sum" dataDxfId="169"/>
    <tableColumn id="7" xr3:uid="{00000000-0010-0000-0300-000007000000}" name="Block C_x000a_(Materials)" totalsRowFunction="sum" dataDxfId="168"/>
    <tableColumn id="8" xr3:uid="{00000000-0010-0000-0300-000008000000}" name="Block D_x000a_(Prep Work)" totalsRowFunction="sum" dataDxfId="167"/>
    <tableColumn id="9" xr3:uid="{00000000-0010-0000-0300-000009000000}" name="Block E_x000a_(Food/Lodge)" totalsRowFunction="sum" dataDxfId="166"/>
    <tableColumn id="10" xr3:uid="{00000000-0010-0000-0300-00000A000000}" name="Block F_x000a_(Invoiced)" totalsRowFunction="sum" dataDxfId="165"/>
    <tableColumn id="11" xr3:uid="{00000000-0010-0000-0300-00000B000000}" name="DWR / SA_x000a_FA Total Paid" totalsRowFunction="sum" dataDxfId="164">
      <calculatedColumnFormula>IF(TableS[[#This Row],[Approved
(y/n)?]]="y",SUM(TableS[[#This Row],[Block A
(Labour)]:[Block F
(Invoiced)]]),0)</calculatedColumnFormula>
    </tableColumn>
    <tableColumn id="12" xr3:uid="{00000000-0010-0000-0300-00000C000000}" name="Cumulative_x000a_FA Total Paid" dataDxfId="163">
      <calculatedColumnFormula>SUM(TableS[[#This Row],[DWR / SA
FA Total Paid]]:$J$11)</calculatedColumnFormula>
    </tableColumn>
    <tableColumn id="13" xr3:uid="{00000000-0010-0000-0300-00000D000000}" name="Contractor's_x000a_Mark-up on Subs" totalsRowFunction="sum" dataDxfId="162"/>
  </tableColumns>
  <tableStyleInfo name="TblSummarySty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blValA" displayName="TblValA" ref="B3:K4" totalsRowShown="0" headerRowDxfId="146" headerRowBorderDxfId="145" tableBorderDxfId="144" totalsRowBorderDxfId="143">
  <sortState xmlns:xlrd2="http://schemas.microsoft.com/office/spreadsheetml/2017/richdata2" ref="B4:K30">
    <sortCondition ref="J3:J30"/>
  </sortState>
  <tableColumns count="10">
    <tableColumn id="1" xr3:uid="{00000000-0010-0000-0000-000001000000}" name="Employee Name_x000a_(Required Field)" dataDxfId="142"/>
    <tableColumn id="2" xr3:uid="{00000000-0010-0000-0000-000002000000}" name="Col1" dataDxfId="141"/>
    <tableColumn id="3" xr3:uid="{00000000-0010-0000-0000-000003000000}" name="Class_x000a_(Required Field)" dataDxfId="140"/>
    <tableColumn id="4" xr3:uid="{00000000-0010-0000-0000-000004000000}" name="Col2" dataDxfId="139"/>
    <tableColumn id="9" xr3:uid="{00000000-0010-0000-0000-000009000000}" name="Sub_x000a_(y,n,a)" dataDxfId="138"/>
    <tableColumn id="6" xr3:uid="{00000000-0010-0000-0000-000006000000}" name="Col3" dataDxfId="137"/>
    <tableColumn id="5" xr3:uid="{00000000-0010-0000-0000-000005000000}" name="Col4" dataDxfId="136"/>
    <tableColumn id="8" xr3:uid="{00000000-0010-0000-0000-000008000000}" name="Rate" dataDxfId="135"/>
    <tableColumn id="7" xr3:uid="{00000000-0010-0000-0000-000007000000}" name="Validation" dataDxfId="134">
      <calculatedColumnFormula>IF(AND(TblValA[[#This Row],[Employee Name
(Required Field)]]&lt;&gt;"",TblValA[[#This Row],[Class
(Required Field)]]&lt;&gt;""),TblValA[[#This Row],[Employee Name
(Required Field)]]&amp; " " &amp;TblValA[[#This Row],[Class
(Required Field)]],"(Incomplete Validation)")</calculatedColumnFormula>
    </tableColumn>
    <tableColumn id="11" xr3:uid="{00000000-0010-0000-0000-00000B000000}" name="Duplicates" dataDxfId="133">
      <calculatedColumnFormula>IF(COUNTIF(TblValA[Validation],TblValA[[#This Row],[Validation]])&gt;1,"Dupe","")</calculatedColumnFormula>
    </tableColumn>
  </tableColumns>
  <tableStyleInfo name="TblSummaryStyl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1000000}" name="TblValB" displayName="TblValB" ref="M3:V4" totalsRowShown="0" headerRowDxfId="132" headerRowBorderDxfId="131" tableBorderDxfId="130" totalsRowBorderDxfId="129">
  <sortState xmlns:xlrd2="http://schemas.microsoft.com/office/spreadsheetml/2017/richdata2" ref="M4:V28">
    <sortCondition ref="U3:U28"/>
  </sortState>
  <tableColumns count="10">
    <tableColumn id="1" xr3:uid="{00000000-0010-0000-0100-000001000000}" name="Type_x000a_(Required Field)" dataDxfId="128"/>
    <tableColumn id="2" xr3:uid="{00000000-0010-0000-0100-000002000000}" name="Year" dataDxfId="127"/>
    <tableColumn id="3" xr3:uid="{00000000-0010-0000-0100-000003000000}" name="Make - Model_x000a_(Required Field)" dataDxfId="126"/>
    <tableColumn id="6" xr3:uid="{00000000-0010-0000-0100-000006000000}" name="Col1" dataDxfId="125"/>
    <tableColumn id="4" xr3:uid="{00000000-0010-0000-0100-000004000000}" name="Sub_x000a_(y,n,a)" dataDxfId="124"/>
    <tableColumn id="7" xr3:uid="{00000000-0010-0000-0100-000007000000}" name="Col2" dataDxfId="123"/>
    <tableColumn id="8" xr3:uid="{00000000-0010-0000-0100-000008000000}" name="Col3" dataDxfId="122"/>
    <tableColumn id="5" xr3:uid="{00000000-0010-0000-0100-000005000000}" name="Rate" dataDxfId="121"/>
    <tableColumn id="9" xr3:uid="{00000000-0010-0000-0100-000009000000}" name="Validation" dataDxfId="120">
      <calculatedColumnFormula>IF(AND(TblValB[[#This Row],[Type
(Required Field)]]&lt;&gt;"",TblValB[[#This Row],[Make - Model
(Required Field)]]&lt;&gt;""),TblValB[[#This Row],[Type
(Required Field)]]&amp;" "&amp;TblValB[[#This Row],[Make - Model
(Required Field)]],"(Incomplete Validation)")</calculatedColumnFormula>
    </tableColumn>
    <tableColumn id="10" xr3:uid="{00000000-0010-0000-0100-00000A000000}" name="Duplicates" dataDxfId="119">
      <calculatedColumnFormula>IF(COUNTIF(TblValB[Validation],TblValB[[#This Row],[Validation]])&gt;1,"Dupe","")</calculatedColumnFormula>
    </tableColumn>
  </tableColumns>
  <tableStyleInfo name="TblSummaryStyle"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TblValE" displayName="TblValE" ref="X3:AG4" totalsRowShown="0" headerRowDxfId="118" headerRowBorderDxfId="117" tableBorderDxfId="116" totalsRowBorderDxfId="115">
  <sortState xmlns:xlrd2="http://schemas.microsoft.com/office/spreadsheetml/2017/richdata2" ref="X4:AG33">
    <sortCondition ref="AF3:AF33"/>
  </sortState>
  <tableColumns count="10">
    <tableColumn id="1" xr3:uid="{00000000-0010-0000-0200-000001000000}" name="Employee Name_x000a_(Required Field)" dataDxfId="114"/>
    <tableColumn id="2" xr3:uid="{00000000-0010-0000-0200-000002000000}" name="Col1" dataDxfId="113"/>
    <tableColumn id="3" xr3:uid="{00000000-0010-0000-0200-000003000000}" name="Class_x000a_(Required Field)" dataDxfId="112"/>
    <tableColumn id="4" xr3:uid="{00000000-0010-0000-0200-000004000000}" name="Col2" dataDxfId="111"/>
    <tableColumn id="9" xr3:uid="{00000000-0010-0000-0200-000009000000}" name="Sub_x000a_(y,n,a)" dataDxfId="110"/>
    <tableColumn id="6" xr3:uid="{00000000-0010-0000-0200-000006000000}" name="Col3" dataDxfId="109"/>
    <tableColumn id="5" xr3:uid="{00000000-0010-0000-0200-000005000000}" name="Col4" dataDxfId="108"/>
    <tableColumn id="8" xr3:uid="{00000000-0010-0000-0200-000008000000}" name="Rate" dataDxfId="107"/>
    <tableColumn id="7" xr3:uid="{00000000-0010-0000-0200-000007000000}" name="Validation" dataDxfId="106">
      <calculatedColumnFormula>IF(AND(TblValE[[#This Row],[Employee Name
(Required Field)]]&lt;&gt;"",TblValE[[#This Row],[Class
(Required Field)]]&lt;&gt;""),TblValE[[#This Row],[Employee Name
(Required Field)]]&amp; " " &amp;TblValE[[#This Row],[Class
(Required Field)]],"(Incomplete Validation)")</calculatedColumnFormula>
    </tableColumn>
    <tableColumn id="10" xr3:uid="{00000000-0010-0000-0200-00000A000000}" name="Duplicates" dataDxfId="105">
      <calculatedColumnFormula>IF(COUNTIF(TblValE[Validation],TblValE[[#This Row],[Validation]])&gt;1,"Dupe","")</calculatedColumnFormula>
    </tableColumn>
  </tableColumns>
  <tableStyleInfo name="TblSummaryStyle"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ableA" displayName="TableA" ref="A2:J3" totalsRowShown="0" headerRowDxfId="101" dataDxfId="99" headerRowBorderDxfId="100">
  <autoFilter ref="A2:J3"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sortState xmlns:xlrd2="http://schemas.microsoft.com/office/spreadsheetml/2017/richdata2" ref="A3:J334">
    <sortCondition ref="I2:I334"/>
  </sortState>
  <tableColumns count="10">
    <tableColumn id="1" xr3:uid="{00000000-0010-0000-0400-000001000000}" name="EmpName" dataDxfId="98"/>
    <tableColumn id="2" xr3:uid="{00000000-0010-0000-0400-000002000000}" name="Col1" dataDxfId="97"/>
    <tableColumn id="4" xr3:uid="{00000000-0010-0000-0400-000004000000}" name="Class" dataDxfId="96"/>
    <tableColumn id="3" xr3:uid="{00000000-0010-0000-0400-000003000000}" name="Col2" dataDxfId="95"/>
    <tableColumn id="5" xr3:uid="{00000000-0010-0000-0400-000005000000}" name="Subyna" dataDxfId="94"/>
    <tableColumn id="6" xr3:uid="{00000000-0010-0000-0400-000006000000}" name="Col3" dataDxfId="93"/>
    <tableColumn id="7" xr3:uid="{00000000-0010-0000-0400-000007000000}" name="Hours" dataDxfId="92"/>
    <tableColumn id="8" xr3:uid="{00000000-0010-0000-0400-000008000000}" name="Rate" dataDxfId="91"/>
    <tableColumn id="10" xr3:uid="{00000000-0010-0000-0400-00000A000000}" name="AutoID" dataDxfId="90"/>
    <tableColumn id="9" xr3:uid="{00000000-0010-0000-0400-000009000000}" name="DWR" dataDxfId="89"/>
  </tableColumns>
  <tableStyleInfo name="TblSummaryStyle"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5000000}" name="TableB" displayName="TableB" ref="A2:J3" totalsRowShown="0" headerRowDxfId="87" dataDxfId="85" headerRowBorderDxfId="86">
  <autoFilter ref="A2:J3"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sortState xmlns:xlrd2="http://schemas.microsoft.com/office/spreadsheetml/2017/richdata2" ref="A3:J210">
    <sortCondition ref="I2:I210"/>
  </sortState>
  <tableColumns count="10">
    <tableColumn id="1" xr3:uid="{00000000-0010-0000-0500-000001000000}" name="Type" dataDxfId="84"/>
    <tableColumn id="2" xr3:uid="{00000000-0010-0000-0500-000002000000}" name="Year" dataDxfId="83"/>
    <tableColumn id="3" xr3:uid="{00000000-0010-0000-0500-000003000000}" name="MakeModel" dataDxfId="82"/>
    <tableColumn id="4" xr3:uid="{00000000-0010-0000-0500-000004000000}" name="Col1" dataDxfId="81"/>
    <tableColumn id="5" xr3:uid="{00000000-0010-0000-0500-000005000000}" name="Subyna" dataDxfId="80"/>
    <tableColumn id="6" xr3:uid="{00000000-0010-0000-0500-000006000000}" name="Col2" dataDxfId="79"/>
    <tableColumn id="7" xr3:uid="{00000000-0010-0000-0500-000007000000}" name="Hours" dataDxfId="78"/>
    <tableColumn id="8" xr3:uid="{00000000-0010-0000-0500-000008000000}" name="Rate" dataDxfId="77"/>
    <tableColumn id="10" xr3:uid="{00000000-0010-0000-0500-00000A000000}" name="AutoID" dataDxfId="76"/>
    <tableColumn id="9" xr3:uid="{00000000-0010-0000-0500-000009000000}" name="DWR" dataDxfId="75"/>
  </tableColumns>
  <tableStyleInfo name="TblSummaryStyle"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6000000}" name="TableC" displayName="TableC" ref="A2:J3" totalsRowShown="0" headerRowDxfId="73" dataDxfId="72">
  <sortState xmlns:xlrd2="http://schemas.microsoft.com/office/spreadsheetml/2017/richdata2" ref="A3:J16">
    <sortCondition ref="I2:I16"/>
  </sortState>
  <tableColumns count="10">
    <tableColumn id="1" xr3:uid="{00000000-0010-0000-0600-000001000000}" name="Description" dataDxfId="71"/>
    <tableColumn id="2" xr3:uid="{00000000-0010-0000-0600-000002000000}" name="Col1" dataDxfId="70"/>
    <tableColumn id="3" xr3:uid="{00000000-0010-0000-0600-000003000000}" name="Col2" dataDxfId="69"/>
    <tableColumn id="4" xr3:uid="{00000000-0010-0000-0600-000004000000}" name="Col3" dataDxfId="68"/>
    <tableColumn id="5" xr3:uid="{00000000-0010-0000-0600-000005000000}" name="Subyna" dataDxfId="67"/>
    <tableColumn id="6" xr3:uid="{00000000-0010-0000-0600-000006000000}" name="Col4" dataDxfId="66"/>
    <tableColumn id="7" xr3:uid="{00000000-0010-0000-0600-000007000000}" name="Quantity" dataDxfId="65"/>
    <tableColumn id="8" xr3:uid="{00000000-0010-0000-0600-000008000000}" name="Unit_Price" dataDxfId="64"/>
    <tableColumn id="10" xr3:uid="{00000000-0010-0000-0600-00000A000000}" name="AutoID" dataDxfId="63"/>
    <tableColumn id="9" xr3:uid="{00000000-0010-0000-0600-000009000000}" name="DWR" dataDxfId="62"/>
  </tableColumns>
  <tableStyleInfo name="TblSummaryStyle"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D" displayName="TableD" ref="A2:J3" totalsRowShown="0" headerRowDxfId="61" dataDxfId="59" headerRowBorderDxfId="60">
  <sortState xmlns:xlrd2="http://schemas.microsoft.com/office/spreadsheetml/2017/richdata2" ref="A3:J7">
    <sortCondition ref="I2:I7"/>
  </sortState>
  <tableColumns count="10">
    <tableColumn id="1" xr3:uid="{00000000-0010-0000-0700-000001000000}" name="Description" dataDxfId="58"/>
    <tableColumn id="2" xr3:uid="{00000000-0010-0000-0700-000002000000}" name="Col1" dataDxfId="57"/>
    <tableColumn id="3" xr3:uid="{00000000-0010-0000-0700-000003000000}" name="Col2" dataDxfId="56"/>
    <tableColumn id="4" xr3:uid="{00000000-0010-0000-0700-000004000000}" name="Col3" dataDxfId="55"/>
    <tableColumn id="5" xr3:uid="{00000000-0010-0000-0700-000005000000}" name="Subyna" dataDxfId="54"/>
    <tableColumn id="6" xr3:uid="{00000000-0010-0000-0700-000006000000}" name="Col4" dataDxfId="53"/>
    <tableColumn id="7" xr3:uid="{00000000-0010-0000-0700-000007000000}" name="Quantity" dataDxfId="52"/>
    <tableColumn id="8" xr3:uid="{00000000-0010-0000-0700-000008000000}" name="Unit_Price" dataDxfId="51"/>
    <tableColumn id="10" xr3:uid="{00000000-0010-0000-0700-00000A000000}" name="AutoID" dataDxfId="50"/>
    <tableColumn id="9" xr3:uid="{00000000-0010-0000-0700-000009000000}" name="DWR" dataDxfId="49"/>
  </tableColumns>
  <tableStyleInfo name="TblSummaryStyle"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8000000}" name="TableE" displayName="TableE" ref="A2:J3" totalsRowShown="0" headerRowDxfId="48" dataDxfId="46" headerRowBorderDxfId="47">
  <autoFilter ref="A2:J3" xr:uid="{00000000-0009-0000-0100-000006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sortState xmlns:xlrd2="http://schemas.microsoft.com/office/spreadsheetml/2017/richdata2" ref="A3:J158">
    <sortCondition ref="I2:I158"/>
  </sortState>
  <tableColumns count="10">
    <tableColumn id="1" xr3:uid="{00000000-0010-0000-0800-000001000000}" name="EmpName" dataDxfId="45"/>
    <tableColumn id="2" xr3:uid="{00000000-0010-0000-0800-000002000000}" name="Col1" dataDxfId="44"/>
    <tableColumn id="3" xr3:uid="{00000000-0010-0000-0800-000003000000}" name="Class" dataDxfId="43"/>
    <tableColumn id="4" xr3:uid="{00000000-0010-0000-0800-000004000000}" name="Col2" dataDxfId="42"/>
    <tableColumn id="5" xr3:uid="{00000000-0010-0000-0800-000005000000}" name="Subyna" dataDxfId="41"/>
    <tableColumn id="6" xr3:uid="{00000000-0010-0000-0800-000006000000}" name="Col3" dataDxfId="40"/>
    <tableColumn id="7" xr3:uid="{00000000-0010-0000-0800-000007000000}" name="Quantity" dataDxfId="39"/>
    <tableColumn id="8" xr3:uid="{00000000-0010-0000-0800-000008000000}" name="Unit_Price" dataDxfId="38"/>
    <tableColumn id="10" xr3:uid="{00000000-0010-0000-0800-00000A000000}" name="AutoID" dataDxfId="37"/>
    <tableColumn id="9" xr3:uid="{00000000-0010-0000-0800-000009000000}" name="DWR" dataDxfId="36"/>
  </tableColumns>
  <tableStyleInfo name="TblSummaryStyle"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F" displayName="TableF" ref="A2:J3" headerRowDxfId="35" dataDxfId="33" totalsRowDxfId="32" headerRowBorderDxfId="34">
  <sortState xmlns:xlrd2="http://schemas.microsoft.com/office/spreadsheetml/2017/richdata2" ref="A3:J4">
    <sortCondition ref="I2:I4"/>
  </sortState>
  <tableColumns count="10">
    <tableColumn id="1" xr3:uid="{00000000-0010-0000-0900-000001000000}" name="Description" totalsRowLabel="Total" dataDxfId="31"/>
    <tableColumn id="2" xr3:uid="{00000000-0010-0000-0900-000002000000}" name="Col1" dataDxfId="30"/>
    <tableColumn id="3" xr3:uid="{00000000-0010-0000-0900-000003000000}" name="Col2" dataDxfId="29"/>
    <tableColumn id="4" xr3:uid="{00000000-0010-0000-0900-000004000000}" name="Col3" dataDxfId="28"/>
    <tableColumn id="5" xr3:uid="{00000000-0010-0000-0900-000005000000}" name="Subyna" dataDxfId="27"/>
    <tableColumn id="6" xr3:uid="{00000000-0010-0000-0900-000006000000}" name="Col4" dataDxfId="26"/>
    <tableColumn id="7" xr3:uid="{00000000-0010-0000-0900-000007000000}" name="Quantity" dataDxfId="25"/>
    <tableColumn id="8" xr3:uid="{00000000-0010-0000-0900-000008000000}" name="Unit_Price" dataDxfId="24"/>
    <tableColumn id="10" xr3:uid="{00000000-0010-0000-0900-00000A000000}" name="AutoID" dataDxfId="23"/>
    <tableColumn id="9" xr3:uid="{00000000-0010-0000-0900-000009000000}" name="DWR" dataDxfId="22"/>
  </tableColumns>
  <tableStyleInfo name="TblSummaryStyle"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A000000}" name="TableG" displayName="TableG" ref="A2:R3" headerRowDxfId="21" dataDxfId="19" totalsRowDxfId="18" headerRowBorderDxfId="20">
  <sortState xmlns:xlrd2="http://schemas.microsoft.com/office/spreadsheetml/2017/richdata2" ref="A3:R3">
    <sortCondition ref="E2:E3"/>
  </sortState>
  <tableColumns count="18">
    <tableColumn id="1" xr3:uid="{00000000-0010-0000-0A00-000001000000}" name="FA_Number" totalsRowLabel="Total" dataDxfId="17"/>
    <tableColumn id="2" xr3:uid="{00000000-0010-0000-0A00-000002000000}" name="PS_Number" dataDxfId="16"/>
    <tableColumn id="3" xr3:uid="{00000000-0010-0000-0A00-000003000000}" name="Description_Of_Works" dataDxfId="15"/>
    <tableColumn id="4" xr3:uid="{00000000-0010-0000-0A00-000004000000}" name="DWR_Date" dataDxfId="14"/>
    <tableColumn id="5" xr3:uid="{00000000-0010-0000-0A00-000005000000}" name="DWR" dataDxfId="13"/>
    <tableColumn id="6" xr3:uid="{00000000-0010-0000-0A00-000006000000}" name="Sub_Con_A" dataDxfId="12"/>
    <tableColumn id="7" xr3:uid="{00000000-0010-0000-0A00-000007000000}" name="Sub_Con_B" dataDxfId="11"/>
    <tableColumn id="8" xr3:uid="{00000000-0010-0000-0A00-000008000000}" name="Sub_Con_C" dataDxfId="10"/>
    <tableColumn id="19" xr3:uid="{00000000-0010-0000-0A00-000013000000}" name="Sub_Con_D" dataDxfId="9"/>
    <tableColumn id="10" xr3:uid="{00000000-0010-0000-0A00-00000A000000}" name="Payroll_Additives" dataDxfId="8"/>
    <tableColumn id="11" xr3:uid="{00000000-0010-0000-0A00-00000B000000}" name="Tool_Allowance" dataDxfId="7"/>
    <tableColumn id="18" xr3:uid="{00000000-0010-0000-0A00-000012000000}" name="Basic_Markup_on_23" dataDxfId="6"/>
    <tableColumn id="12" xr3:uid="{00000000-0010-0000-0A00-00000C000000}" name="Signature1" dataDxfId="5"/>
    <tableColumn id="13" xr3:uid="{00000000-0010-0000-0A00-00000D000000}" name="Signature2" dataDxfId="4"/>
    <tableColumn id="14" xr3:uid="{00000000-0010-0000-0A00-00000E000000}" name="Signature3" dataDxfId="3"/>
    <tableColumn id="15" xr3:uid="{00000000-0010-0000-0A00-00000F000000}" name="SigDate1" dataDxfId="2"/>
    <tableColumn id="16" xr3:uid="{00000000-0010-0000-0A00-000010000000}" name="SigDate2" dataDxfId="1"/>
    <tableColumn id="17" xr3:uid="{00000000-0010-0000-0A00-000011000000}" name="SigDate3" dataDxfId="0"/>
  </tableColumns>
  <tableStyleInfo name="TblSummaryStyle" showFirstColumn="0" showLastColumn="0" showRowStripes="1" showColumnStripes="0"/>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H0358">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per">
      <a:fillStyleLst>
        <a:solidFill>
          <a:schemeClr val="phClr"/>
        </a:solidFill>
        <a:blipFill>
          <a:blip xmlns:r="http://schemas.openxmlformats.org/officeDocument/2006/relationships" r:embed="rId1">
            <a:duotone>
              <a:schemeClr val="phClr">
                <a:shade val="63000"/>
                <a:tint val="82000"/>
              </a:schemeClr>
              <a:schemeClr val="phClr">
                <a:tint val="10000"/>
                <a:satMod val="400000"/>
              </a:schemeClr>
            </a:duotone>
          </a:blip>
          <a:tile tx="0" ty="0" sx="40000" sy="40000" flip="none" algn="tl"/>
        </a:blipFill>
        <a:blipFill>
          <a:blip xmlns:r="http://schemas.openxmlformats.org/officeDocument/2006/relationships" r:embed="rId1">
            <a:duotone>
              <a:schemeClr val="phClr">
                <a:shade val="40000"/>
              </a:schemeClr>
              <a:schemeClr val="phClr">
                <a:tint val="42000"/>
              </a:schemeClr>
            </a:duotone>
          </a:blip>
          <a:tile tx="0" ty="0" sx="40000" sy="40000" flip="none" algn="tl"/>
        </a:blipFill>
      </a:fillStyleLst>
      <a:lnStyleLst>
        <a:ln w="12700" cap="flat" cmpd="sng" algn="ctr">
          <a:solidFill>
            <a:schemeClr val="phClr"/>
          </a:solidFill>
          <a:prstDash val="solid"/>
        </a:ln>
        <a:ln w="38100" cap="flat" cmpd="sng" algn="ctr">
          <a:solidFill>
            <a:schemeClr val="phClr"/>
          </a:solidFill>
          <a:prstDash val="solid"/>
        </a:ln>
        <a:ln w="63500" cap="flat" cmpd="sng" algn="ctr">
          <a:solidFill>
            <a:schemeClr val="phClr"/>
          </a:solidFill>
          <a:prstDash val="solid"/>
        </a:ln>
      </a:lnStyleLst>
      <a:effectStyleLst>
        <a:effectStyle>
          <a:effectLst>
            <a:outerShdw blurRad="95000" rotWithShape="0">
              <a:srgbClr val="000000">
                <a:alpha val="50000"/>
              </a:srgbClr>
            </a:outerShdw>
            <a:softEdge rad="12700"/>
          </a:effectLst>
        </a:effectStyle>
        <a:effectStyle>
          <a:effectLst>
            <a:outerShdw blurRad="95000" rotWithShape="0">
              <a:srgbClr val="000000">
                <a:alpha val="50000"/>
              </a:srgbClr>
            </a:outerShdw>
            <a:softEdge rad="12700"/>
          </a:effectLst>
        </a:effectStyle>
        <a:effectStyle>
          <a:effectLst>
            <a:outerShdw blurRad="95000" algn="tl" rotWithShape="0">
              <a:srgbClr val="000000">
                <a:alpha val="50000"/>
              </a:srgbClr>
            </a:outerShdw>
          </a:effectLst>
          <a:scene3d>
            <a:camera prst="orthographicFront"/>
            <a:lightRig rig="soft" dir="t">
              <a:rot lat="0" lon="0" rev="18000000"/>
            </a:lightRig>
          </a:scene3d>
          <a:sp3d prstMaterial="dkEdge">
            <a:bevelT w="73660" h="44450" prst="riblet"/>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2.vml"/><Relationship Id="rId7"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2.xml"/><Relationship Id="rId5" Type="http://schemas.openxmlformats.org/officeDocument/2006/relationships/image" Target="../media/image3.emf"/><Relationship Id="rId4" Type="http://schemas.openxmlformats.org/officeDocument/2006/relationships/control" Target="../activeX/activeX1.xml"/><Relationship Id="rId9"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3.xml"/><Relationship Id="rId5" Type="http://schemas.openxmlformats.org/officeDocument/2006/relationships/image" Target="../media/image4.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Summary">
    <pageSetUpPr autoPageBreaks="0" fitToPage="1"/>
  </sheetPr>
  <dimension ref="A1:N96"/>
  <sheetViews>
    <sheetView showGridLines="0" showRowColHeaders="0" showZeros="0" zoomScale="110" zoomScaleNormal="110" workbookViewId="0">
      <selection activeCell="A3" sqref="A3:C3"/>
    </sheetView>
  </sheetViews>
  <sheetFormatPr defaultColWidth="9.140625" defaultRowHeight="12.75"/>
  <cols>
    <col min="1" max="1" width="11.85546875" style="262" customWidth="1"/>
    <col min="2" max="2" width="9.7109375" style="3" customWidth="1"/>
    <col min="3" max="3" width="12.7109375" style="3" customWidth="1"/>
    <col min="4" max="9" width="13.7109375" style="3" customWidth="1"/>
    <col min="10" max="11" width="15.7109375" style="3" customWidth="1"/>
    <col min="12" max="12" width="18.85546875" style="3" customWidth="1"/>
    <col min="13" max="16384" width="9.140625" style="3"/>
  </cols>
  <sheetData>
    <row r="1" spans="1:14" ht="39" customHeight="1">
      <c r="B1" s="1"/>
      <c r="C1" s="2"/>
      <c r="E1" s="307"/>
      <c r="F1" s="307"/>
      <c r="H1" s="302" t="s">
        <v>19</v>
      </c>
      <c r="I1" s="302"/>
      <c r="J1" s="302"/>
      <c r="K1" s="302"/>
      <c r="L1" s="302"/>
    </row>
    <row r="2" spans="1:14" ht="14.85" customHeight="1">
      <c r="A2" s="143" t="s">
        <v>1</v>
      </c>
      <c r="B2" s="144"/>
      <c r="C2" s="145"/>
      <c r="D2" s="254" t="s">
        <v>141</v>
      </c>
      <c r="E2" s="148"/>
      <c r="F2" s="144"/>
      <c r="G2" s="145"/>
      <c r="H2" s="152"/>
      <c r="I2" s="152"/>
      <c r="J2" s="152"/>
      <c r="K2" s="151" t="s">
        <v>73</v>
      </c>
      <c r="L2" s="271"/>
    </row>
    <row r="3" spans="1:14" ht="14.85" customHeight="1">
      <c r="A3" s="303"/>
      <c r="B3" s="304"/>
      <c r="C3" s="305"/>
      <c r="D3" s="308"/>
      <c r="E3" s="309"/>
      <c r="F3" s="309"/>
      <c r="G3" s="310"/>
      <c r="H3"/>
      <c r="I3"/>
      <c r="J3" s="153"/>
      <c r="K3" s="149" t="s">
        <v>74</v>
      </c>
      <c r="L3" s="268">
        <f>$J$9</f>
        <v>0</v>
      </c>
    </row>
    <row r="4" spans="1:14" ht="14.85" customHeight="1">
      <c r="A4" s="156" t="s">
        <v>2</v>
      </c>
      <c r="B4" s="157"/>
      <c r="C4" s="157"/>
      <c r="D4" s="157"/>
      <c r="E4" s="157"/>
      <c r="F4" s="157"/>
      <c r="G4" s="158"/>
      <c r="H4"/>
      <c r="I4"/>
      <c r="J4" s="153"/>
      <c r="K4" s="149" t="s">
        <v>75</v>
      </c>
      <c r="L4" s="269" t="str">
        <f>IF(Tender_Price&gt;0,FA_Total/Tender_Price, "")</f>
        <v/>
      </c>
    </row>
    <row r="5" spans="1:14" ht="14.85" customHeight="1">
      <c r="A5" s="303"/>
      <c r="B5" s="304"/>
      <c r="C5" s="304"/>
      <c r="D5" s="304"/>
      <c r="E5" s="304"/>
      <c r="F5" s="304"/>
      <c r="G5" s="305"/>
      <c r="H5"/>
      <c r="I5"/>
      <c r="J5" s="154"/>
      <c r="K5" s="150" t="s">
        <v>146</v>
      </c>
      <c r="L5" s="270">
        <f>$L$9</f>
        <v>0</v>
      </c>
    </row>
    <row r="6" spans="1:14" ht="15" customHeight="1">
      <c r="A6" s="143" t="s">
        <v>140</v>
      </c>
      <c r="B6" s="144"/>
      <c r="C6" s="144"/>
      <c r="D6" s="144"/>
      <c r="E6" s="144"/>
      <c r="F6" s="144"/>
      <c r="G6" s="144"/>
      <c r="H6" s="212"/>
      <c r="I6" s="155"/>
      <c r="J6" s="155"/>
      <c r="K6" s="155"/>
      <c r="L6" s="292" cm="1">
        <f t="array" ref="L6">IF(SUM(TableS[Contractor''s
Mark-up on Subs])&gt;0,LOOKUP(2,1/(TableS[Contractor''s
Mark-up on Subs]&gt;0),ROW(TableS[Contractor''s
Mark-up on Subs])) -ROW(TableS[#Headers]),1)</f>
        <v>1</v>
      </c>
    </row>
    <row r="7" spans="1:14" ht="14.85" customHeight="1">
      <c r="A7" s="303"/>
      <c r="B7" s="304"/>
      <c r="C7" s="304"/>
      <c r="D7" s="304"/>
      <c r="E7" s="304"/>
      <c r="F7" s="304"/>
      <c r="G7" s="304"/>
      <c r="H7" s="304"/>
      <c r="I7" s="304"/>
      <c r="J7" s="304"/>
      <c r="K7" s="304"/>
      <c r="L7" s="305"/>
    </row>
    <row r="8" spans="1:14" ht="36" customHeight="1">
      <c r="A8" s="306" t="s">
        <v>176</v>
      </c>
      <c r="B8" s="306"/>
      <c r="C8" s="306"/>
      <c r="D8" s="306"/>
      <c r="E8" s="306"/>
      <c r="F8" s="306"/>
      <c r="G8" s="306"/>
      <c r="H8" s="306"/>
      <c r="I8" s="306"/>
      <c r="J8" s="306"/>
      <c r="K8" s="306"/>
      <c r="L8" s="306"/>
    </row>
    <row r="9" spans="1:14" ht="15" customHeight="1">
      <c r="A9" s="299" t="str">
        <f>"Totals From DWR's 1 - " &amp; COUNTA(TableS[DWR / SA]) &amp; " "</f>
        <v xml:space="preserve">Totals From DWR's 1 - 1 </v>
      </c>
      <c r="B9" s="300"/>
      <c r="C9" s="301"/>
      <c r="D9" s="146">
        <f>SUMIF(TableS[Approved
(y/n)?],"y",TableS[Block A
(Labour)])</f>
        <v>0</v>
      </c>
      <c r="E9" s="146">
        <f>SUMIF(TableS[Approved
(y/n)?],"y",TableS[Block B
(Equipment)])</f>
        <v>0</v>
      </c>
      <c r="F9" s="146">
        <f>SUMIF(TableS[Approved
(y/n)?],"y",TableS[Block C
(Materials)])</f>
        <v>0</v>
      </c>
      <c r="G9" s="146">
        <f>SUMIF(TableS[Approved
(y/n)?],"y",TableS[Block D
(Prep Work)])</f>
        <v>0</v>
      </c>
      <c r="H9" s="146">
        <f>SUMIF(TableS[Approved
(y/n)?],"y",TableS[Block E
(Food/Lodge)])</f>
        <v>0</v>
      </c>
      <c r="I9" s="146">
        <f>SUMIF(TableS[Approved
(y/n)?],"y",TableS[Block F
(Invoiced)])</f>
        <v>0</v>
      </c>
      <c r="J9" s="146">
        <f>SUM(TableS[DWR / SA
FA Total Paid])</f>
        <v>0</v>
      </c>
      <c r="K9" s="147"/>
      <c r="L9" s="146">
        <f>SUMIF(TableS[Approved
(y/n)?],"y",TableS[Contractor''s
Mark-up on Subs])</f>
        <v>0</v>
      </c>
    </row>
    <row r="10" spans="1:14" s="4" customFormat="1" ht="33" customHeight="1">
      <c r="A10" s="88" t="s">
        <v>145</v>
      </c>
      <c r="B10" s="88" t="s">
        <v>115</v>
      </c>
      <c r="C10" s="88" t="s">
        <v>62</v>
      </c>
      <c r="D10" s="88" t="s">
        <v>108</v>
      </c>
      <c r="E10" s="88" t="s">
        <v>107</v>
      </c>
      <c r="F10" s="88" t="s">
        <v>80</v>
      </c>
      <c r="G10" s="88" t="s">
        <v>109</v>
      </c>
      <c r="H10" s="89" t="s">
        <v>110</v>
      </c>
      <c r="I10" s="88" t="s">
        <v>111</v>
      </c>
      <c r="J10" s="88" t="s">
        <v>86</v>
      </c>
      <c r="K10" s="89" t="s">
        <v>113</v>
      </c>
      <c r="L10" s="88" t="s">
        <v>112</v>
      </c>
      <c r="M10" s="153"/>
    </row>
    <row r="11" spans="1:14" ht="15" customHeight="1">
      <c r="A11" s="265" t="str">
        <f>"DWR"&amp;ROW()-ROW(TableS[#Headers])</f>
        <v>DWR1</v>
      </c>
      <c r="B11" s="266"/>
      <c r="C11" s="267"/>
      <c r="D11" s="274">
        <v>0</v>
      </c>
      <c r="E11" s="274">
        <v>0</v>
      </c>
      <c r="F11" s="274">
        <v>0</v>
      </c>
      <c r="G11" s="274">
        <v>0</v>
      </c>
      <c r="H11" s="274">
        <v>0</v>
      </c>
      <c r="I11" s="274">
        <v>0</v>
      </c>
      <c r="J11" s="274">
        <f>IF(TableS[[#This Row],[Approved
(y/n)?]]="y",SUM(TableS[[#This Row],[Block A
(Labour)]:[Block F
(Invoiced)]]),0)</f>
        <v>0</v>
      </c>
      <c r="K11" s="274">
        <f>SUM(TableS[[#This Row],[DWR / SA
FA Total Paid]]:$J$11)</f>
        <v>0</v>
      </c>
      <c r="L11" s="274">
        <v>0</v>
      </c>
    </row>
    <row r="12" spans="1:14" ht="15" customHeight="1"/>
    <row r="13" spans="1:14" ht="15" customHeight="1"/>
    <row r="14" spans="1:14" ht="15" customHeight="1"/>
    <row r="15" spans="1:14" ht="15" customHeight="1">
      <c r="N15"/>
    </row>
    <row r="16" spans="1:14" ht="15" customHeight="1">
      <c r="N16"/>
    </row>
    <row r="17" spans="14:14" ht="15" customHeight="1">
      <c r="N17"/>
    </row>
    <row r="18" spans="14:14" ht="15" customHeight="1"/>
    <row r="19" spans="14:14" ht="15" customHeight="1"/>
    <row r="20" spans="14:14" ht="15" customHeight="1"/>
    <row r="21" spans="14:14" ht="15" customHeight="1"/>
    <row r="22" spans="14:14" ht="15" customHeight="1"/>
    <row r="23" spans="14:14" ht="15" customHeight="1"/>
    <row r="24" spans="14:14" ht="15" customHeight="1"/>
    <row r="25" spans="14:14" ht="15" customHeight="1"/>
    <row r="26" spans="14:14" ht="15" customHeight="1"/>
    <row r="27" spans="14:14" ht="15" customHeight="1"/>
    <row r="28" spans="14:14" ht="15" customHeight="1"/>
    <row r="29" spans="14:14" ht="15" customHeight="1"/>
    <row r="30" spans="14:14" ht="15" customHeight="1"/>
    <row r="31" spans="14:14" ht="15" customHeight="1"/>
    <row r="32" spans="14:14"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sheetData>
  <sheetProtection algorithmName="SHA-512" hashValue="T5c00xm+6EvFYKVXE9kEYTum9NHE7LdbqyLWYObcj67s08yEaCv+aY0NA9osHbAXG1IZsWg3Vk5k3LXxDsfOUA==" saltValue="Oijz4xTvmSKAww38ksmymg==" spinCount="100000" sheet="1" objects="1" scenarios="1"/>
  <mergeCells count="8">
    <mergeCell ref="A9:C9"/>
    <mergeCell ref="H1:L1"/>
    <mergeCell ref="A7:L7"/>
    <mergeCell ref="A8:L8"/>
    <mergeCell ref="E1:F1"/>
    <mergeCell ref="A3:C3"/>
    <mergeCell ref="D3:G3"/>
    <mergeCell ref="A5:G5"/>
  </mergeCells>
  <phoneticPr fontId="2" type="noConversion"/>
  <conditionalFormatting sqref="A11">
    <cfRule type="expression" dxfId="184" priority="1">
      <formula>(DWR_Number=VALUE(MID(A11,4,4)))</formula>
    </cfRule>
  </conditionalFormatting>
  <conditionalFormatting sqref="B11">
    <cfRule type="cellIs" dxfId="183" priority="10" operator="notEqual">
      <formula>"y"</formula>
    </cfRule>
  </conditionalFormatting>
  <conditionalFormatting sqref="C11:L11">
    <cfRule type="expression" dxfId="182" priority="5">
      <formula>$B11="n"</formula>
    </cfRule>
  </conditionalFormatting>
  <conditionalFormatting sqref="K11">
    <cfRule type="expression" dxfId="181" priority="3">
      <formula>$J11=0</formula>
    </cfRule>
    <cfRule type="expression" dxfId="180" priority="23">
      <formula>$K10/Tender_Price&gt;=25%</formula>
    </cfRule>
  </conditionalFormatting>
  <conditionalFormatting sqref="L3">
    <cfRule type="cellIs" dxfId="179" priority="17" stopIfTrue="1" operator="greaterThan">
      <formula>0.25*Tender_Price</formula>
    </cfRule>
  </conditionalFormatting>
  <conditionalFormatting sqref="L4">
    <cfRule type="expression" dxfId="178" priority="14">
      <formula>$L$4&gt;=25%</formula>
    </cfRule>
  </conditionalFormatting>
  <conditionalFormatting sqref="L9">
    <cfRule type="expression" dxfId="177" priority="4">
      <formula>$L$9&gt;50000</formula>
    </cfRule>
  </conditionalFormatting>
  <dataValidations count="2">
    <dataValidation type="date" operator="greaterThan" allowBlank="1" showInputMessage="1" showErrorMessage="1" errorTitle="Invalid Entry" error="A date later than &quot;2004-01-04&quot; is required." sqref="D3" xr:uid="{00000000-0002-0000-0300-000000000000}">
      <formula1>36617</formula1>
    </dataValidation>
    <dataValidation type="list" allowBlank="1" showDropDown="1" showInputMessage="1" showErrorMessage="1" errorTitle="Invalid Entry" error="A &quot;y&quot; or &quot;n&quot; is required." sqref="B11" xr:uid="{00000000-0002-0000-0300-000001000000}">
      <formula1>"y,n,Y,N"</formula1>
    </dataValidation>
  </dataValidations>
  <hyperlinks>
    <hyperlink ref="A11" tooltip="No 'Description of Work' entered." display="DWR0" xr:uid="{00000000-0004-0000-0300-000000000000}"/>
  </hyperlinks>
  <printOptions horizontalCentered="1" gridLinesSet="0"/>
  <pageMargins left="0.23622047244094499" right="0.27559055118110198" top="0.23622047244094499" bottom="0.43307086614173201" header="0.23622047244094499" footer="0.23622047244094499"/>
  <pageSetup scale="80" fitToHeight="0" orientation="landscape" r:id="rId1"/>
  <headerFooter>
    <oddFooter>&amp;L&amp;8Summary (March 1, 2023)&amp;C&amp;"Arial,Bold"&amp;8Distribution:&amp;"Arial,Regular"  Not required.&amp;R&amp;8Page &amp;P of &amp;N</oddFooter>
  </headerFooter>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Validations">
    <pageSetUpPr autoPageBreaks="0"/>
  </sheetPr>
  <dimension ref="A1:AG4"/>
  <sheetViews>
    <sheetView showGridLines="0" showRowColHeaders="0" zoomScaleNormal="100" workbookViewId="0">
      <pane ySplit="3" topLeftCell="A4" activePane="bottomLeft" state="frozenSplit"/>
      <selection pane="bottomLeft" activeCell="B4" sqref="B4"/>
    </sheetView>
  </sheetViews>
  <sheetFormatPr defaultColWidth="8.85546875" defaultRowHeight="15"/>
  <cols>
    <col min="1" max="1" width="1" customWidth="1"/>
    <col min="2" max="2" width="28.7109375" customWidth="1"/>
    <col min="3" max="3" width="4.85546875" hidden="1" customWidth="1"/>
    <col min="4" max="4" width="21.28515625" customWidth="1"/>
    <col min="5" max="5" width="4.85546875" hidden="1" customWidth="1"/>
    <col min="6" max="6" width="6.5703125" customWidth="1"/>
    <col min="7" max="8" width="4.85546875" hidden="1" customWidth="1"/>
    <col min="9" max="9" width="10.7109375" customWidth="1"/>
    <col min="10" max="10" width="40.7109375" hidden="1" customWidth="1"/>
    <col min="11" max="11" width="10.140625" hidden="1" customWidth="1"/>
    <col min="12" max="12" width="3" customWidth="1"/>
    <col min="13" max="13" width="32.140625" customWidth="1"/>
    <col min="14" max="14" width="5" customWidth="1"/>
    <col min="15" max="15" width="27" customWidth="1"/>
    <col min="16" max="16" width="4.85546875" hidden="1" customWidth="1"/>
    <col min="17" max="17" width="6.5703125" customWidth="1"/>
    <col min="18" max="19" width="4.85546875" hidden="1" customWidth="1"/>
    <col min="20" max="20" width="10.7109375" customWidth="1"/>
    <col min="21" max="21" width="46.28515625" hidden="1" customWidth="1"/>
    <col min="22" max="22" width="10.140625" hidden="1" customWidth="1"/>
    <col min="23" max="23" width="3" customWidth="1"/>
    <col min="24" max="24" width="26.28515625" customWidth="1"/>
    <col min="25" max="25" width="4.85546875" hidden="1" customWidth="1"/>
    <col min="26" max="26" width="21.28515625" customWidth="1"/>
    <col min="27" max="27" width="4.85546875" hidden="1" customWidth="1"/>
    <col min="28" max="28" width="6.7109375" customWidth="1"/>
    <col min="29" max="30" width="4.85546875" hidden="1" customWidth="1"/>
    <col min="31" max="31" width="10.7109375" customWidth="1"/>
    <col min="32" max="32" width="40.7109375" hidden="1" customWidth="1"/>
    <col min="33" max="33" width="10.140625" hidden="1" customWidth="1"/>
  </cols>
  <sheetData>
    <row r="1" spans="1:33" ht="24" customHeight="1">
      <c r="A1" s="296" t="s">
        <v>217</v>
      </c>
      <c r="B1" s="296"/>
      <c r="C1" s="296"/>
      <c r="D1" s="296"/>
      <c r="E1" s="297"/>
      <c r="F1" s="297"/>
      <c r="G1" s="297"/>
      <c r="H1" s="297"/>
      <c r="I1" s="297"/>
      <c r="J1" s="297"/>
      <c r="K1" s="297"/>
      <c r="L1" s="298"/>
      <c r="M1" s="297"/>
      <c r="N1" s="297"/>
      <c r="O1" s="296"/>
      <c r="P1" s="296"/>
      <c r="Q1" s="296"/>
      <c r="R1" s="296"/>
      <c r="S1" s="296"/>
      <c r="T1" s="296"/>
      <c r="U1" s="296"/>
      <c r="V1" s="296"/>
      <c r="W1" s="296"/>
      <c r="X1" s="296"/>
      <c r="Y1" s="296"/>
      <c r="Z1" s="296"/>
      <c r="AA1" s="296"/>
      <c r="AB1" s="296"/>
      <c r="AC1" s="296"/>
      <c r="AD1" s="296"/>
      <c r="AE1" s="296"/>
      <c r="AF1" s="296"/>
      <c r="AG1" s="296"/>
    </row>
    <row r="2" spans="1:33" s="275" customFormat="1" ht="36" customHeight="1">
      <c r="B2" s="276" t="s">
        <v>3</v>
      </c>
      <c r="C2" s="276"/>
      <c r="K2" s="277" t="str">
        <f>"Col = " &amp; COLUMN()</f>
        <v>Col = 11</v>
      </c>
      <c r="M2" s="276" t="s">
        <v>7</v>
      </c>
      <c r="V2" s="277" t="str">
        <f>"Col = " &amp; COLUMN()</f>
        <v>Col = 22</v>
      </c>
      <c r="X2" s="276" t="s">
        <v>193</v>
      </c>
      <c r="Y2" s="276"/>
      <c r="AG2" s="277" t="str">
        <f>"Col = " &amp; COLUMN()</f>
        <v>Col = 33</v>
      </c>
    </row>
    <row r="3" spans="1:33" s="275" customFormat="1" ht="30" customHeight="1">
      <c r="B3" s="278" t="s">
        <v>159</v>
      </c>
      <c r="C3" s="279" t="s">
        <v>117</v>
      </c>
      <c r="D3" s="280" t="s">
        <v>158</v>
      </c>
      <c r="E3" s="281" t="s">
        <v>118</v>
      </c>
      <c r="F3" s="282" t="s">
        <v>150</v>
      </c>
      <c r="G3" s="281" t="s">
        <v>119</v>
      </c>
      <c r="H3" s="281" t="s">
        <v>120</v>
      </c>
      <c r="I3" s="281" t="s">
        <v>60</v>
      </c>
      <c r="J3" s="283" t="s">
        <v>148</v>
      </c>
      <c r="K3" s="284" t="s">
        <v>164</v>
      </c>
      <c r="M3" s="285" t="s">
        <v>160</v>
      </c>
      <c r="N3" s="286" t="s">
        <v>9</v>
      </c>
      <c r="O3" s="287" t="s">
        <v>161</v>
      </c>
      <c r="P3" s="286" t="s">
        <v>117</v>
      </c>
      <c r="Q3" s="287" t="s">
        <v>150</v>
      </c>
      <c r="R3" s="288" t="s">
        <v>118</v>
      </c>
      <c r="S3" s="288" t="s">
        <v>119</v>
      </c>
      <c r="T3" s="288" t="s">
        <v>60</v>
      </c>
      <c r="U3" s="286" t="s">
        <v>148</v>
      </c>
      <c r="V3" s="289" t="s">
        <v>164</v>
      </c>
      <c r="X3" s="278" t="s">
        <v>159</v>
      </c>
      <c r="Y3" s="279" t="s">
        <v>117</v>
      </c>
      <c r="Z3" s="278" t="s">
        <v>158</v>
      </c>
      <c r="AA3" s="281" t="s">
        <v>118</v>
      </c>
      <c r="AB3" s="282" t="s">
        <v>150</v>
      </c>
      <c r="AC3" s="281" t="s">
        <v>119</v>
      </c>
      <c r="AD3" s="281" t="s">
        <v>120</v>
      </c>
      <c r="AE3" s="281" t="s">
        <v>60</v>
      </c>
      <c r="AF3" s="283" t="s">
        <v>148</v>
      </c>
      <c r="AG3" s="283" t="s">
        <v>164</v>
      </c>
    </row>
    <row r="4" spans="1:33">
      <c r="B4" s="215"/>
      <c r="C4" s="216"/>
      <c r="D4" s="217"/>
      <c r="E4" s="218"/>
      <c r="F4" s="219"/>
      <c r="G4" s="220"/>
      <c r="H4" s="221"/>
      <c r="I4" s="211"/>
      <c r="J4" s="214" t="str">
        <f>IF(AND(TblValA[[#This Row],[Employee Name
(Required Field)]]&lt;&gt;"",TblValA[[#This Row],[Class
(Required Field)]]&lt;&gt;""),TblValA[[#This Row],[Employee Name
(Required Field)]]&amp; " " &amp;TblValA[[#This Row],[Class
(Required Field)]],"(Incomplete Validation)")</f>
        <v>(Incomplete Validation)</v>
      </c>
      <c r="K4" s="214" t="str">
        <f>IF(COUNTIF(TblValA[Validation],TblValA[[#This Row],[Validation]])&gt;1,"Dupe","")</f>
        <v/>
      </c>
      <c r="M4" s="295"/>
      <c r="N4" s="236"/>
      <c r="O4" s="294"/>
      <c r="P4" s="237"/>
      <c r="Q4" s="293"/>
      <c r="R4" s="238"/>
      <c r="S4" s="239"/>
      <c r="T4" s="240"/>
      <c r="U4" t="str">
        <f>IF(AND(TblValB[[#This Row],[Type
(Required Field)]]&lt;&gt;"",TblValB[[#This Row],[Make - Model
(Required Field)]]&lt;&gt;""),TblValB[[#This Row],[Type
(Required Field)]]&amp;" "&amp;TblValB[[#This Row],[Make - Model
(Required Field)]],"(Incomplete Validation)")</f>
        <v>(Incomplete Validation)</v>
      </c>
      <c r="V4" s="235" t="str">
        <f>IF(COUNTIF(TblValB[Validation],TblValB[[#This Row],[Validation]])&gt;1,"Dupe","")</f>
        <v/>
      </c>
      <c r="X4" s="215"/>
      <c r="Y4" s="216"/>
      <c r="Z4" s="217"/>
      <c r="AA4" s="218"/>
      <c r="AB4" s="219"/>
      <c r="AC4" s="234"/>
      <c r="AD4" s="234"/>
      <c r="AE4" s="211"/>
      <c r="AF4" s="231" t="str">
        <f>IF(AND(TblValE[[#This Row],[Employee Name
(Required Field)]]&lt;&gt;"",TblValE[[#This Row],[Class
(Required Field)]]&lt;&gt;""),TblValE[[#This Row],[Employee Name
(Required Field)]]&amp; " " &amp;TblValE[[#This Row],[Class
(Required Field)]],"(Incomplete Validation)")</f>
        <v>(Incomplete Validation)</v>
      </c>
      <c r="AG4" s="214" t="str">
        <f>IF(COUNTIF(TblValE[Validation],TblValE[[#This Row],[Validation]])&gt;1,"Dupe","")</f>
        <v/>
      </c>
    </row>
  </sheetData>
  <sheetProtection algorithmName="SHA-512" hashValue="N3iMNdWRatb2FAQo7x7vkJujhdKIkYCogogwGgvuiI8qPcuUAKAHEE1VgvuYo1QgtYOZ5msi7RVxi7abL9co4Q==" saltValue="Y13FmXUX+sXmjvKAq863YA==" spinCount="100000" sheet="1" objects="1" scenarios="1" selectLockedCells="1"/>
  <phoneticPr fontId="35" type="noConversion"/>
  <conditionalFormatting sqref="B4 D4">
    <cfRule type="expression" dxfId="161" priority="4">
      <formula>$K4="Dupe"</formula>
    </cfRule>
  </conditionalFormatting>
  <conditionalFormatting sqref="B4:I4">
    <cfRule type="containsBlanks" dxfId="160" priority="22">
      <formula>LEN(TRIM(B4))=0</formula>
    </cfRule>
  </conditionalFormatting>
  <conditionalFormatting sqref="B4:K4">
    <cfRule type="expression" dxfId="159" priority="5">
      <formula>ADDRESS(ROW(),COLUMN())=CELL("address")</formula>
    </cfRule>
    <cfRule type="expression" dxfId="158" priority="21">
      <formula>AND(CELL("col")&lt;12,ROW()=HighlightValidationListrow)</formula>
    </cfRule>
  </conditionalFormatting>
  <conditionalFormatting sqref="M4 O4">
    <cfRule type="expression" dxfId="157" priority="3">
      <formula>$V4="Dupe"</formula>
    </cfRule>
  </conditionalFormatting>
  <conditionalFormatting sqref="M4:T4">
    <cfRule type="containsBlanks" dxfId="156" priority="19">
      <formula>LEN(TRIM(M4))=0</formula>
    </cfRule>
  </conditionalFormatting>
  <conditionalFormatting sqref="M4:V4">
    <cfRule type="expression" dxfId="155" priority="17">
      <formula>ADDRESS(ROW(),COLUMN())=CELL("address")</formula>
    </cfRule>
    <cfRule type="expression" dxfId="154" priority="18">
      <formula>AND(CELL("col")&gt;12,CELL("col")&lt;23,ROW()=HighlightValidationListrow)</formula>
    </cfRule>
  </conditionalFormatting>
  <conditionalFormatting sqref="X4 Z4">
    <cfRule type="expression" dxfId="153" priority="2">
      <formula>$AG4="Dupe"</formula>
    </cfRule>
  </conditionalFormatting>
  <conditionalFormatting sqref="X4:AE4">
    <cfRule type="containsBlanks" dxfId="152" priority="14">
      <formula>LEN(TRIM(X4))=0</formula>
    </cfRule>
  </conditionalFormatting>
  <conditionalFormatting sqref="X4:AG4">
    <cfRule type="expression" dxfId="151" priority="9">
      <formula>ADDRESS(ROW(),COLUMN())=CELL("address")</formula>
    </cfRule>
    <cfRule type="expression" dxfId="150" priority="13">
      <formula>AND(CELL("col")&gt;23,CELL("col")&lt;34,ROW()=HighlightValidationListrow)</formula>
    </cfRule>
  </conditionalFormatting>
  <dataValidations count="3">
    <dataValidation type="list" allowBlank="1" showDropDown="1" showInputMessage="1" showErrorMessage="1" errorTitle="Invalid Entry" error="A &quot;y&quot;-yes, &quot;n&quot;-no or &quot;a&quot;-affiliated must be entered." sqref="F4:H4 Q4:S4 AB4:AD4" xr:uid="{00000000-0002-0000-0100-000000000000}">
      <formula1>"y,n,a,Y,N,A"</formula1>
    </dataValidation>
    <dataValidation type="decimal" allowBlank="1" showInputMessage="1" showErrorMessage="1" errorTitle="Invalid Entry" error="The entry must be numeric and a positive value." sqref="I4 T4 AE4" xr:uid="{00000000-0002-0000-0100-000001000000}">
      <formula1>0</formula1>
      <formula2>1000000</formula2>
    </dataValidation>
    <dataValidation type="whole" allowBlank="1" showInputMessage="1" showErrorMessage="1" errorTitle="Invalid Entry" error="The equipments year must be greater than 1900 and less than 2100." sqref="N4" xr:uid="{00000000-0002-0000-0100-000002000000}">
      <formula1>1900</formula1>
      <formula2>2100</formula2>
    </dataValidation>
  </dataValidations>
  <pageMargins left="0.7" right="0.7" top="0.75" bottom="0.75" header="0.3" footer="0.3"/>
  <pageSetup orientation="portrait" horizontalDpi="4294967293" r:id="rId1"/>
  <drawing r:id="rId2"/>
  <legacyDrawing r:id="rId3"/>
  <controls>
    <mc:AlternateContent xmlns:mc="http://schemas.openxmlformats.org/markup-compatibility/2006">
      <mc:Choice Requires="x14">
        <control shapeId="5128" r:id="rId4" name="Validation_Update">
          <controlPr defaultSize="0" print="0" autoLine="0" r:id="rId5">
            <anchor moveWithCells="1">
              <from>
                <xdr:col>25</xdr:col>
                <xdr:colOff>523875</xdr:colOff>
                <xdr:row>1</xdr:row>
                <xdr:rowOff>95250</xdr:rowOff>
              </from>
              <to>
                <xdr:col>33</xdr:col>
                <xdr:colOff>9525</xdr:colOff>
                <xdr:row>1</xdr:row>
                <xdr:rowOff>381000</xdr:rowOff>
              </to>
            </anchor>
          </controlPr>
        </control>
      </mc:Choice>
      <mc:Fallback>
        <control shapeId="5128" r:id="rId4" name="Validation_Update"/>
      </mc:Fallback>
    </mc:AlternateContent>
  </controls>
  <tableParts count="3">
    <tablePart r:id="rId6"/>
    <tablePart r:id="rId7"/>
    <tablePart r:id="rId8"/>
  </tableParts>
  <extLst>
    <ext xmlns:x14="http://schemas.microsoft.com/office/spreadsheetml/2009/9/main" uri="{78C0D931-6437-407d-A8EE-F0AAD7539E65}">
      <x14:conditionalFormattings>
        <x14:conditionalFormatting xmlns:xm="http://schemas.microsoft.com/office/excel/2006/main">
          <x14:cfRule type="containsText" priority="23" operator="containsText" id="{A2F0B427-3AE5-441E-AB72-A4F8569E1832}">
            <xm:f>NOT(ISERROR(SEARCH("(MISSING)",B4)))</xm:f>
            <xm:f>"(MISSING)"</xm:f>
            <x14:dxf>
              <font>
                <color rgb="FFFF0000"/>
              </font>
            </x14:dxf>
          </x14:cfRule>
          <xm:sqref>B4:K4</xm:sqref>
        </x14:conditionalFormatting>
        <x14:conditionalFormatting xmlns:xm="http://schemas.microsoft.com/office/excel/2006/main">
          <x14:cfRule type="containsText" priority="20" operator="containsText" id="{A90CE621-7D5D-4130-AF18-C1A81AA16808}">
            <xm:f>NOT(ISERROR(SEARCH("(MISSING)",M4)))</xm:f>
            <xm:f>"(MISSING)"</xm:f>
            <x14:dxf>
              <font>
                <color rgb="FFFF0000"/>
              </font>
            </x14:dxf>
          </x14:cfRule>
          <xm:sqref>M4:V4</xm:sqref>
        </x14:conditionalFormatting>
        <x14:conditionalFormatting xmlns:xm="http://schemas.microsoft.com/office/excel/2006/main">
          <x14:cfRule type="containsText" priority="15" operator="containsText" id="{C608C8FA-F4EB-469E-8A9A-8C06537CFEB9}">
            <xm:f>NOT(ISERROR(SEARCH("(MISSING)",X4)))</xm:f>
            <xm:f>"(MISSING)"</xm:f>
            <x14:dxf>
              <font>
                <color rgb="FFFF0000"/>
              </font>
            </x14:dxf>
          </x14:cfRule>
          <xm:sqref>X4:AG4</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sH0358">
    <pageSetUpPr autoPageBreaks="0" fitToPage="1"/>
  </sheetPr>
  <dimension ref="A1:M125"/>
  <sheetViews>
    <sheetView showGridLines="0" showRowColHeaders="0" showZeros="0" zoomScale="110" zoomScaleNormal="110" workbookViewId="0">
      <pane ySplit="5" topLeftCell="A6" activePane="bottomLeft" state="frozenSplit"/>
      <selection pane="bottomLeft" activeCell="A4" sqref="A4:C4"/>
    </sheetView>
  </sheetViews>
  <sheetFormatPr defaultColWidth="9.140625" defaultRowHeight="12.75"/>
  <cols>
    <col min="1" max="1" width="26.7109375" style="5" customWidth="1"/>
    <col min="2" max="2" width="6.5703125" style="5" customWidth="1"/>
    <col min="3" max="3" width="11.7109375" style="5" customWidth="1"/>
    <col min="4" max="4" width="14.7109375" style="5" customWidth="1"/>
    <col min="5" max="5" width="3.7109375" style="5" customWidth="1"/>
    <col min="6" max="6" width="2.7109375" style="5" customWidth="1"/>
    <col min="7" max="7" width="9.7109375" style="5" customWidth="1"/>
    <col min="8" max="8" width="12.7109375" style="5" customWidth="1"/>
    <col min="9" max="9" width="8.7109375" style="5" hidden="1" customWidth="1"/>
    <col min="10" max="10" width="8.7109375" style="137" hidden="1" customWidth="1"/>
    <col min="11" max="12" width="12.7109375" style="5" customWidth="1"/>
    <col min="13" max="13" width="2.7109375" style="70" customWidth="1"/>
    <col min="14" max="16384" width="9.140625" style="5"/>
  </cols>
  <sheetData>
    <row r="1" spans="1:13" ht="19.899999999999999" customHeight="1">
      <c r="A1" s="6"/>
      <c r="B1"/>
      <c r="C1" s="48"/>
      <c r="F1"/>
      <c r="G1" s="8"/>
      <c r="H1" s="8"/>
      <c r="I1" s="8"/>
      <c r="J1" s="8"/>
      <c r="K1" s="8"/>
      <c r="L1" s="9" t="s">
        <v>78</v>
      </c>
      <c r="M1" s="10"/>
    </row>
    <row r="2" spans="1:13" ht="19.899999999999999" customHeight="1">
      <c r="A2" s="6"/>
      <c r="B2" s="7"/>
      <c r="C2" s="11"/>
      <c r="D2" s="222" t="str" cm="1">
        <f t="array" ref="D2">IF(INDEX(TableS[#Data],DWR_Number,3)="n","Unapproved DWR!","")</f>
        <v/>
      </c>
      <c r="E2" s="12"/>
      <c r="F2" s="12"/>
      <c r="G2" s="13"/>
      <c r="H2" s="14"/>
      <c r="I2" s="13"/>
      <c r="J2" s="13"/>
      <c r="K2" s="15" t="s">
        <v>79</v>
      </c>
      <c r="L2" s="225" t="str">
        <f>"DWR " &amp; DWR_Number</f>
        <v>DWR 1</v>
      </c>
      <c r="M2" s="10"/>
    </row>
    <row r="3" spans="1:13" ht="12.6" customHeight="1">
      <c r="A3" s="16" t="s">
        <v>20</v>
      </c>
      <c r="B3" s="17"/>
      <c r="C3" s="18"/>
      <c r="D3" s="19" t="s">
        <v>0</v>
      </c>
      <c r="E3" s="18"/>
      <c r="F3" s="16" t="s">
        <v>1</v>
      </c>
      <c r="H3" s="17"/>
      <c r="I3" s="17"/>
      <c r="J3" s="17"/>
      <c r="K3" s="16" t="s">
        <v>114</v>
      </c>
      <c r="L3" s="20"/>
      <c r="M3" s="10"/>
    </row>
    <row r="4" spans="1:13" ht="13.7" customHeight="1">
      <c r="A4" s="311"/>
      <c r="B4" s="312"/>
      <c r="C4" s="313"/>
      <c r="D4" s="311"/>
      <c r="E4" s="313"/>
      <c r="F4" s="224">
        <f>Project_Number</f>
        <v>0</v>
      </c>
      <c r="G4" s="223"/>
      <c r="H4" s="223"/>
      <c r="I4" s="170"/>
      <c r="J4" s="170"/>
      <c r="K4" s="320"/>
      <c r="L4" s="321"/>
      <c r="M4" s="10"/>
    </row>
    <row r="5" spans="1:13" ht="13.15" hidden="1" customHeight="1">
      <c r="A5" s="190" t="s">
        <v>152</v>
      </c>
      <c r="B5" s="191"/>
      <c r="C5" s="191"/>
      <c r="D5" s="207" t="s">
        <v>165</v>
      </c>
      <c r="E5" s="191"/>
      <c r="F5" s="191"/>
      <c r="G5" s="191"/>
      <c r="H5" s="192" t="b">
        <v>1</v>
      </c>
      <c r="I5" s="192">
        <f>DWR_Number*1000</f>
        <v>1000</v>
      </c>
      <c r="J5" s="192"/>
      <c r="K5" s="193">
        <f ca="1">IF(DWR_Number=1,0,SUM(OFFSET(TableS[[#Headers],[Contractor''s
Mark-up on Subs]],1,0,DWR_Number-1)))</f>
        <v>0</v>
      </c>
      <c r="L5" s="194">
        <v>1</v>
      </c>
      <c r="M5" s="10"/>
    </row>
    <row r="6" spans="1:13" ht="12.6" customHeight="1">
      <c r="A6" s="16" t="s">
        <v>2</v>
      </c>
      <c r="B6" s="17"/>
      <c r="C6" s="17"/>
      <c r="D6" s="17"/>
      <c r="E6" s="18"/>
      <c r="F6" s="19" t="s">
        <v>81</v>
      </c>
      <c r="G6" s="19"/>
      <c r="H6" s="17"/>
      <c r="I6" s="17"/>
      <c r="J6" s="17"/>
      <c r="K6" s="17"/>
      <c r="L6" s="20"/>
      <c r="M6" s="10"/>
    </row>
    <row r="7" spans="1:13" ht="13.15" customHeight="1">
      <c r="A7" s="322">
        <f>Contractor_Name</f>
        <v>0</v>
      </c>
      <c r="B7" s="323"/>
      <c r="C7" s="323"/>
      <c r="D7" s="323"/>
      <c r="E7" s="324"/>
      <c r="F7" s="272" t="s">
        <v>82</v>
      </c>
      <c r="G7" s="327"/>
      <c r="H7" s="327"/>
      <c r="I7" s="327"/>
      <c r="J7" s="327"/>
      <c r="K7" s="327"/>
      <c r="L7" s="327"/>
      <c r="M7" s="189"/>
    </row>
    <row r="8" spans="1:13" ht="13.15" customHeight="1">
      <c r="A8" s="16" t="s">
        <v>143</v>
      </c>
      <c r="B8" s="17"/>
      <c r="C8" s="17"/>
      <c r="D8" s="17"/>
      <c r="E8" s="18"/>
      <c r="F8" s="272" t="s">
        <v>83</v>
      </c>
      <c r="G8" s="327"/>
      <c r="H8" s="327"/>
      <c r="I8" s="327"/>
      <c r="J8" s="327"/>
      <c r="K8" s="327"/>
      <c r="L8" s="328"/>
      <c r="M8" s="10"/>
    </row>
    <row r="9" spans="1:13" ht="14.45" customHeight="1">
      <c r="A9" s="329"/>
      <c r="B9" s="330"/>
      <c r="C9" s="330"/>
      <c r="D9" s="330"/>
      <c r="E9" s="331"/>
      <c r="F9" s="272" t="s">
        <v>84</v>
      </c>
      <c r="G9" s="327"/>
      <c r="H9" s="327"/>
      <c r="I9" s="327"/>
      <c r="J9" s="327"/>
      <c r="K9" s="327"/>
      <c r="L9" s="328"/>
      <c r="M9" s="10"/>
    </row>
    <row r="10" spans="1:13" ht="14.45" customHeight="1">
      <c r="A10" s="332"/>
      <c r="B10" s="333"/>
      <c r="C10" s="333"/>
      <c r="D10" s="333"/>
      <c r="E10" s="334"/>
      <c r="F10" s="273" t="s">
        <v>142</v>
      </c>
      <c r="G10" s="312"/>
      <c r="H10" s="312"/>
      <c r="I10" s="312"/>
      <c r="J10" s="312"/>
      <c r="K10" s="312"/>
      <c r="L10" s="313"/>
      <c r="M10" s="10"/>
    </row>
    <row r="11" spans="1:13" s="24" customFormat="1" ht="4.9000000000000004" customHeight="1">
      <c r="A11" s="22"/>
      <c r="B11" s="22"/>
      <c r="C11" s="22"/>
      <c r="D11" s="22"/>
      <c r="E11" s="22"/>
      <c r="F11" s="22"/>
      <c r="G11" s="22"/>
      <c r="H11" s="22"/>
      <c r="I11" s="5"/>
      <c r="J11" s="5"/>
      <c r="K11" s="22"/>
      <c r="L11" s="23"/>
      <c r="M11" s="10"/>
    </row>
    <row r="12" spans="1:13" s="25" customFormat="1" ht="13.7" customHeight="1">
      <c r="B12" s="161"/>
      <c r="C12" s="161"/>
      <c r="D12" s="161"/>
      <c r="E12" s="161"/>
      <c r="F12" s="161"/>
      <c r="G12" s="161"/>
      <c r="H12" s="161"/>
      <c r="I12" s="161"/>
      <c r="J12"/>
      <c r="K12" s="290" t="s">
        <v>212</v>
      </c>
      <c r="L12" s="107">
        <f>General_Conditions_Date</f>
        <v>0</v>
      </c>
      <c r="M12" s="10"/>
    </row>
    <row r="13" spans="1:13" s="25" customFormat="1" ht="13.7" customHeight="1">
      <c r="B13" s="161"/>
      <c r="C13" s="161"/>
      <c r="D13" s="161"/>
      <c r="E13" s="161"/>
      <c r="F13" s="161"/>
      <c r="G13" s="161"/>
      <c r="H13" s="161"/>
      <c r="I13" s="161"/>
      <c r="J13"/>
      <c r="K13" s="73" t="s">
        <v>211</v>
      </c>
      <c r="L13" s="213" cm="1">
        <f t="array" ref="L13">IF(OR(DWR_Number=1,Tender_Price=0),0,IF(INDEX(TableS[Cumulative
FA Total Paid],DWR_Number-1,1)/Tender_Price&gt;=25%,1, 0))</f>
        <v>0</v>
      </c>
      <c r="M13" s="10"/>
    </row>
    <row r="14" spans="1:13" s="24" customFormat="1" ht="13.7" customHeight="1">
      <c r="B14" s="161"/>
      <c r="C14" s="161"/>
      <c r="D14" s="161"/>
      <c r="E14" s="161"/>
      <c r="F14" s="161"/>
      <c r="G14" s="161"/>
      <c r="H14" s="161"/>
      <c r="I14" s="161"/>
      <c r="J14"/>
      <c r="K14" s="73" t="s">
        <v>210</v>
      </c>
      <c r="L14" s="108">
        <f ca="1">IF(Previous_DWR_Total&gt;=DWR_Maximum,0,GC_Markup_Subcontractor)</f>
        <v>0.1</v>
      </c>
      <c r="M14" s="10"/>
    </row>
    <row r="15" spans="1:13" s="24" customFormat="1" ht="4.9000000000000004" customHeight="1">
      <c r="A15" s="26"/>
      <c r="B15" s="26"/>
      <c r="C15" s="26"/>
      <c r="D15" s="26"/>
      <c r="E15" s="26"/>
      <c r="F15" s="26"/>
      <c r="G15" s="26"/>
      <c r="H15" s="26"/>
      <c r="I15" s="169"/>
      <c r="J15" s="169"/>
      <c r="K15" s="26"/>
      <c r="L15"/>
      <c r="M15" s="10"/>
    </row>
    <row r="16" spans="1:13" s="24" customFormat="1" ht="12.6" customHeight="1">
      <c r="A16" s="59" t="s">
        <v>3</v>
      </c>
      <c r="B16" s="39"/>
      <c r="C16" s="27"/>
      <c r="D16" s="27"/>
      <c r="E16" s="325" t="s">
        <v>56</v>
      </c>
      <c r="F16" s="326"/>
      <c r="G16" s="139" t="s">
        <v>57</v>
      </c>
      <c r="H16" s="78" t="s">
        <v>59</v>
      </c>
      <c r="I16" s="167"/>
      <c r="J16" s="172"/>
      <c r="K16" s="80" t="s">
        <v>6</v>
      </c>
      <c r="L16" s="28"/>
      <c r="M16" s="10"/>
    </row>
    <row r="17" spans="1:13" s="24" customFormat="1" ht="13.9" customHeight="1">
      <c r="A17" s="80" t="s">
        <v>4</v>
      </c>
      <c r="B17" s="179"/>
      <c r="C17" s="79" t="s">
        <v>5</v>
      </c>
      <c r="D17" s="180"/>
      <c r="E17" s="132" t="s">
        <v>87</v>
      </c>
      <c r="F17" s="125"/>
      <c r="G17" s="71" t="s">
        <v>58</v>
      </c>
      <c r="H17" s="71" t="s">
        <v>60</v>
      </c>
      <c r="I17" s="71" t="s">
        <v>126</v>
      </c>
      <c r="J17" s="71" t="s">
        <v>116</v>
      </c>
      <c r="K17" s="81" t="s">
        <v>70</v>
      </c>
      <c r="L17" s="81" t="s">
        <v>122</v>
      </c>
      <c r="M17" s="10"/>
    </row>
    <row r="18" spans="1:13" s="24" customFormat="1" ht="13.15" hidden="1" customHeight="1">
      <c r="A18" s="190" t="s">
        <v>152</v>
      </c>
      <c r="B18" s="195"/>
      <c r="C18" s="196"/>
      <c r="D18" s="195"/>
      <c r="E18" s="197"/>
      <c r="F18" s="198"/>
      <c r="G18" s="196"/>
      <c r="H18" s="232"/>
      <c r="I18" s="196"/>
      <c r="J18" s="199"/>
      <c r="K18" s="200"/>
      <c r="L18" s="200"/>
      <c r="M18" s="10"/>
    </row>
    <row r="19" spans="1:13" s="24" customFormat="1" ht="13.7" customHeight="1">
      <c r="A19" s="314"/>
      <c r="B19" s="316"/>
      <c r="C19" s="314"/>
      <c r="D19" s="316"/>
      <c r="E19" s="317"/>
      <c r="F19" s="318"/>
      <c r="G19" s="140"/>
      <c r="H19" s="232"/>
      <c r="I19" s="136"/>
      <c r="J19" s="136">
        <f t="shared" ref="J19:J22" si="0">IF(ISNUMBER(I19),DWR_Number,)</f>
        <v>0</v>
      </c>
      <c r="K19" s="98">
        <f>IF(OR($E19={"n","a",""}),ROUND($G19*$H19,2),)</f>
        <v>0</v>
      </c>
      <c r="L19" s="98">
        <f t="shared" ref="L19:L22" si="1">IF($E19="y", ROUND($G19*$H19, 2), )</f>
        <v>0</v>
      </c>
      <c r="M19" s="29"/>
    </row>
    <row r="20" spans="1:13" s="24" customFormat="1" ht="13.7" customHeight="1">
      <c r="A20" s="314"/>
      <c r="B20" s="316"/>
      <c r="C20" s="314"/>
      <c r="D20" s="316"/>
      <c r="E20" s="317"/>
      <c r="F20" s="318"/>
      <c r="G20" s="140"/>
      <c r="H20" s="232"/>
      <c r="I20" s="136"/>
      <c r="J20" s="136">
        <f t="shared" si="0"/>
        <v>0</v>
      </c>
      <c r="K20" s="98">
        <f>IF(OR($E20={"n","a",""}),ROUND($G20*$H20,2),)</f>
        <v>0</v>
      </c>
      <c r="L20" s="98">
        <f t="shared" si="1"/>
        <v>0</v>
      </c>
      <c r="M20" s="29"/>
    </row>
    <row r="21" spans="1:13" s="24" customFormat="1" ht="13.7" customHeight="1">
      <c r="A21" s="314"/>
      <c r="B21" s="316"/>
      <c r="C21" s="314"/>
      <c r="D21" s="316"/>
      <c r="E21" s="317"/>
      <c r="F21" s="318"/>
      <c r="G21" s="140"/>
      <c r="H21" s="232"/>
      <c r="I21" s="136"/>
      <c r="J21" s="136">
        <f t="shared" si="0"/>
        <v>0</v>
      </c>
      <c r="K21" s="98">
        <f>IF(OR($E21={"n","a",""}),ROUND($G21*$H21,2),)</f>
        <v>0</v>
      </c>
      <c r="L21" s="98">
        <f t="shared" si="1"/>
        <v>0</v>
      </c>
      <c r="M21" s="29"/>
    </row>
    <row r="22" spans="1:13" s="24" customFormat="1" ht="13.7" customHeight="1">
      <c r="A22" s="314"/>
      <c r="B22" s="316"/>
      <c r="C22" s="314"/>
      <c r="D22" s="316"/>
      <c r="E22" s="317"/>
      <c r="F22" s="318"/>
      <c r="G22" s="140"/>
      <c r="H22" s="232"/>
      <c r="I22" s="136"/>
      <c r="J22" s="136">
        <f t="shared" si="0"/>
        <v>0</v>
      </c>
      <c r="K22" s="98">
        <f>IF(OR($E22={"n","a",""}),ROUND($G22*$H22,2),)</f>
        <v>0</v>
      </c>
      <c r="L22" s="98">
        <f t="shared" si="1"/>
        <v>0</v>
      </c>
      <c r="M22" s="29"/>
    </row>
    <row r="23" spans="1:13" s="24" customFormat="1" ht="13.7" customHeight="1">
      <c r="A23" s="314"/>
      <c r="B23" s="316"/>
      <c r="C23" s="314"/>
      <c r="D23" s="316"/>
      <c r="E23" s="317"/>
      <c r="F23" s="318"/>
      <c r="G23" s="140"/>
      <c r="H23" s="232"/>
      <c r="I23" s="136"/>
      <c r="J23" s="136">
        <f t="shared" ref="J23:J24" si="2">IF(ISNUMBER(I23),DWR_Number,)</f>
        <v>0</v>
      </c>
      <c r="K23" s="98">
        <f>IF(OR($E23={"n","a",""}),ROUND($G23*$H23,2),)</f>
        <v>0</v>
      </c>
      <c r="L23" s="98">
        <f t="shared" ref="L23:L24" si="3">IF($E23="y", ROUND($G23*$H23, 2), )</f>
        <v>0</v>
      </c>
      <c r="M23" s="29"/>
    </row>
    <row r="24" spans="1:13" s="24" customFormat="1" ht="13.7" customHeight="1">
      <c r="A24" s="314"/>
      <c r="B24" s="316"/>
      <c r="C24" s="314"/>
      <c r="D24" s="316"/>
      <c r="E24" s="317"/>
      <c r="F24" s="318"/>
      <c r="G24" s="140"/>
      <c r="H24" s="232"/>
      <c r="I24" s="136"/>
      <c r="J24" s="136">
        <f t="shared" si="2"/>
        <v>0</v>
      </c>
      <c r="K24" s="98">
        <f>IF(OR($E24={"n","a",""}),ROUND($G24*$H24,2),)</f>
        <v>0</v>
      </c>
      <c r="L24" s="98">
        <f t="shared" si="3"/>
        <v>0</v>
      </c>
      <c r="M24" s="29"/>
    </row>
    <row r="25" spans="1:13" s="24" customFormat="1" ht="13.7" customHeight="1">
      <c r="A25" s="314"/>
      <c r="B25" s="316"/>
      <c r="C25" s="314"/>
      <c r="D25" s="316"/>
      <c r="E25" s="317"/>
      <c r="F25" s="318"/>
      <c r="G25" s="140"/>
      <c r="H25" s="232"/>
      <c r="I25" s="136"/>
      <c r="J25" s="136">
        <f t="shared" ref="J25" si="4">IF(ISNUMBER(I25),DWR_Number,)</f>
        <v>0</v>
      </c>
      <c r="K25" s="98">
        <f>IF(OR($E25={"n","a",""}),ROUND($G25*$H25,2),)</f>
        <v>0</v>
      </c>
      <c r="L25" s="98">
        <f t="shared" ref="L25" si="5">IF($E25="y", ROUND($G25*$H25, 2), )</f>
        <v>0</v>
      </c>
      <c r="M25" s="29"/>
    </row>
    <row r="26" spans="1:13" s="24" customFormat="1" ht="13.7" customHeight="1">
      <c r="A26" s="314"/>
      <c r="B26" s="316"/>
      <c r="C26" s="314"/>
      <c r="D26" s="316"/>
      <c r="E26" s="317"/>
      <c r="F26" s="318"/>
      <c r="G26" s="140"/>
      <c r="H26" s="232"/>
      <c r="I26" s="136"/>
      <c r="J26" s="136">
        <f t="shared" ref="J26:J27" si="6">IF(ISNUMBER(I26),DWR_Number,)</f>
        <v>0</v>
      </c>
      <c r="K26" s="98">
        <f>IF(OR($E26={"n","a",""}),ROUND($G26*$H26,2),)</f>
        <v>0</v>
      </c>
      <c r="L26" s="98">
        <f t="shared" ref="L26:L27" si="7">IF($E26="y", ROUND($G26*$H26, 2), )</f>
        <v>0</v>
      </c>
      <c r="M26" s="29"/>
    </row>
    <row r="27" spans="1:13" s="24" customFormat="1" ht="13.7" customHeight="1">
      <c r="A27" s="314"/>
      <c r="B27" s="316"/>
      <c r="C27" s="314"/>
      <c r="D27" s="316"/>
      <c r="E27" s="317"/>
      <c r="F27" s="318"/>
      <c r="G27" s="140"/>
      <c r="H27" s="232"/>
      <c r="I27" s="136"/>
      <c r="J27" s="136">
        <f t="shared" si="6"/>
        <v>0</v>
      </c>
      <c r="K27" s="98">
        <f>IF(OR($E27={"n","a",""}),ROUND($G27*$H27,2),)</f>
        <v>0</v>
      </c>
      <c r="L27" s="98">
        <f t="shared" si="7"/>
        <v>0</v>
      </c>
      <c r="M27" s="29"/>
    </row>
    <row r="28" spans="1:13" s="24" customFormat="1" ht="13.7" customHeight="1">
      <c r="A28" s="30" t="s">
        <v>18</v>
      </c>
      <c r="B28" s="31"/>
      <c r="C28" s="31"/>
      <c r="D28" s="31"/>
      <c r="E28" s="31"/>
      <c r="F28" s="31"/>
      <c r="H28" s="72" t="s">
        <v>77</v>
      </c>
      <c r="I28" s="167"/>
      <c r="J28" s="17"/>
      <c r="K28" s="99">
        <f>SUM($K18:$K27)</f>
        <v>0</v>
      </c>
      <c r="L28" s="99">
        <f>SUM($L18:$L27)</f>
        <v>0</v>
      </c>
      <c r="M28" s="33" t="s">
        <v>24</v>
      </c>
    </row>
    <row r="29" spans="1:13" s="24" customFormat="1" ht="13.7" customHeight="1">
      <c r="A29" s="47" t="s">
        <v>21</v>
      </c>
      <c r="G29" s="34" t="s">
        <v>16</v>
      </c>
      <c r="H29" s="91">
        <v>0</v>
      </c>
      <c r="I29" s="187"/>
      <c r="J29"/>
      <c r="K29" s="100">
        <f>ROUND($H29*$K28,2)</f>
        <v>0</v>
      </c>
      <c r="L29" s="100">
        <f>ROUND($H29*$L28,2)</f>
        <v>0</v>
      </c>
      <c r="M29" s="33" t="s">
        <v>25</v>
      </c>
    </row>
    <row r="30" spans="1:13" s="24" customFormat="1" ht="13.7" customHeight="1">
      <c r="A30" s="47" t="s">
        <v>63</v>
      </c>
      <c r="G30" s="32" t="s">
        <v>17</v>
      </c>
      <c r="H30" s="91">
        <v>0.01</v>
      </c>
      <c r="I30" s="187"/>
      <c r="J30"/>
      <c r="K30" s="100">
        <f>ROUND($H30*$K28,2)</f>
        <v>0</v>
      </c>
      <c r="L30" s="100">
        <f>ROUND($H30*L$28,2)</f>
        <v>0</v>
      </c>
      <c r="M30" s="33" t="s">
        <v>26</v>
      </c>
    </row>
    <row r="31" spans="1:13" s="24" customFormat="1" ht="13.7" customHeight="1">
      <c r="G31" s="32" t="s">
        <v>93</v>
      </c>
      <c r="H31" s="92">
        <f>IF(ReducedMarkups,GC_Markup_LabourReduced,GC_Markup_Labour)</f>
        <v>0.3</v>
      </c>
      <c r="I31" s="187"/>
      <c r="J31"/>
      <c r="K31" s="100">
        <f>ROUND(SUM($K28:$K30)*$H31,2)</f>
        <v>0</v>
      </c>
      <c r="L31" s="100">
        <f>ROUND(SUM($L28:$L30)*$H31,2)</f>
        <v>0</v>
      </c>
      <c r="M31" s="33" t="s">
        <v>27</v>
      </c>
    </row>
    <row r="32" spans="1:13" s="24" customFormat="1" ht="13.7" customHeight="1" thickBot="1">
      <c r="G32" s="32" t="s">
        <v>94</v>
      </c>
      <c r="H32" s="109">
        <f ca="1">IF($L$14=0,0,IF(Previous_DWR_Total=DWR_Maximum,0,$L$14))</f>
        <v>0.1</v>
      </c>
      <c r="I32" s="188"/>
      <c r="J32"/>
      <c r="K32" s="110">
        <f ca="1">ROUND(IF(SUM($L28:$L31)*$H32+Previous_DWR_Total&gt;DWR_Maximum,DWR_Maximum-Previous_DWR_Total,SUM($L28:$L31)*$H32),2)</f>
        <v>0</v>
      </c>
      <c r="L32" s="97" t="str">
        <f ca="1">IF(SUM($L28:$L31)*$H32+Previous_DWR_Total&gt;DWR_Maximum,"(Adjusted)","")</f>
        <v/>
      </c>
      <c r="M32" s="33" t="s">
        <v>28</v>
      </c>
    </row>
    <row r="33" spans="1:13" s="24" customFormat="1" ht="14.45" customHeight="1" thickTop="1" thickBot="1">
      <c r="G33" s="35" t="s">
        <v>64</v>
      </c>
      <c r="H33" s="104">
        <f ca="1">K33+L33</f>
        <v>0</v>
      </c>
      <c r="I33" s="162"/>
      <c r="J33" s="162"/>
      <c r="K33" s="102">
        <f ca="1">SUM($K28:$K32)</f>
        <v>0</v>
      </c>
      <c r="L33" s="103">
        <f>SUM($L28:L$31)</f>
        <v>0</v>
      </c>
      <c r="M33" s="33" t="s">
        <v>29</v>
      </c>
    </row>
    <row r="34" spans="1:13" s="24" customFormat="1" ht="10.15" customHeight="1" thickTop="1">
      <c r="H34" s="36"/>
      <c r="I34" s="66"/>
      <c r="J34" s="66"/>
      <c r="K34" s="37"/>
      <c r="L34" s="37"/>
      <c r="M34" s="38"/>
    </row>
    <row r="35" spans="1:13" s="24" customFormat="1" ht="12.6" customHeight="1">
      <c r="A35" s="27" t="s">
        <v>7</v>
      </c>
      <c r="B35" s="39"/>
      <c r="C35" s="39"/>
      <c r="D35" s="39"/>
      <c r="E35" s="121" t="s">
        <v>56</v>
      </c>
      <c r="F35" s="122"/>
      <c r="G35" s="139" t="s">
        <v>57</v>
      </c>
      <c r="H35" s="78" t="s">
        <v>59</v>
      </c>
      <c r="I35" s="167"/>
      <c r="J35" s="172"/>
      <c r="K35" s="80" t="s">
        <v>6</v>
      </c>
      <c r="L35" s="85"/>
      <c r="M35" s="29"/>
    </row>
    <row r="36" spans="1:13" s="24" customFormat="1" ht="12.6" customHeight="1">
      <c r="A36" s="77" t="s">
        <v>8</v>
      </c>
      <c r="B36" s="82" t="s">
        <v>9</v>
      </c>
      <c r="C36" s="83" t="s">
        <v>149</v>
      </c>
      <c r="D36" s="83"/>
      <c r="E36" s="132" t="s">
        <v>87</v>
      </c>
      <c r="F36" s="125"/>
      <c r="G36" s="134" t="s">
        <v>58</v>
      </c>
      <c r="H36" s="71" t="s">
        <v>60</v>
      </c>
      <c r="I36" s="71" t="s">
        <v>126</v>
      </c>
      <c r="J36" s="71" t="s">
        <v>116</v>
      </c>
      <c r="K36" s="81" t="s">
        <v>70</v>
      </c>
      <c r="L36" s="81" t="s">
        <v>122</v>
      </c>
      <c r="M36" s="29"/>
    </row>
    <row r="37" spans="1:13" s="24" customFormat="1" ht="13.15" hidden="1" customHeight="1">
      <c r="A37" s="210" t="s">
        <v>152</v>
      </c>
      <c r="B37" s="202"/>
      <c r="C37" s="195"/>
      <c r="D37" s="195"/>
      <c r="E37" s="197"/>
      <c r="F37" s="198"/>
      <c r="G37" s="196"/>
      <c r="H37" s="233"/>
      <c r="I37" s="196"/>
      <c r="J37" s="196"/>
      <c r="K37" s="200"/>
      <c r="L37" s="200"/>
      <c r="M37" s="29"/>
    </row>
    <row r="38" spans="1:13" s="24" customFormat="1" ht="13.7" customHeight="1">
      <c r="A38" s="209"/>
      <c r="B38" s="90"/>
      <c r="C38" s="314"/>
      <c r="D38" s="316"/>
      <c r="E38" s="317"/>
      <c r="F38" s="318"/>
      <c r="G38" s="140"/>
      <c r="H38" s="232"/>
      <c r="I38" s="136"/>
      <c r="J38" s="136">
        <f t="shared" ref="J38:J39" si="8">IF(ISNUMBER(I38),DWR_Number,)</f>
        <v>0</v>
      </c>
      <c r="K38" s="98">
        <f>IF(OR($E38={"n","a",""}),ROUND($G38*$H38,2),)</f>
        <v>0</v>
      </c>
      <c r="L38" s="98">
        <f t="shared" ref="L38" si="9">IF($E38="y", ROUND($G38*$H38, 2), )</f>
        <v>0</v>
      </c>
      <c r="M38" s="29"/>
    </row>
    <row r="39" spans="1:13" s="24" customFormat="1" ht="13.7" customHeight="1">
      <c r="A39" s="209"/>
      <c r="B39" s="90"/>
      <c r="C39" s="314"/>
      <c r="D39" s="316"/>
      <c r="E39" s="317"/>
      <c r="F39" s="318"/>
      <c r="G39" s="140"/>
      <c r="H39" s="232"/>
      <c r="I39" s="136"/>
      <c r="J39" s="136">
        <f t="shared" si="8"/>
        <v>0</v>
      </c>
      <c r="K39" s="98">
        <f>IF(OR($E39={"n","a",""}),ROUND($G39*$H39,2),)</f>
        <v>0</v>
      </c>
      <c r="L39" s="98">
        <f t="shared" ref="L39:L40" si="10">IF($E39="y", ROUND($G39*$H39, 2), )</f>
        <v>0</v>
      </c>
      <c r="M39" s="29"/>
    </row>
    <row r="40" spans="1:13" s="24" customFormat="1" ht="13.7" customHeight="1">
      <c r="A40" s="209"/>
      <c r="B40" s="90"/>
      <c r="C40" s="314"/>
      <c r="D40" s="316"/>
      <c r="E40" s="317"/>
      <c r="F40" s="318"/>
      <c r="G40" s="140"/>
      <c r="H40" s="232"/>
      <c r="I40" s="136"/>
      <c r="J40" s="136">
        <f t="shared" ref="J40" si="11">IF(ISNUMBER(I40),DWR_Number,)</f>
        <v>0</v>
      </c>
      <c r="K40" s="98">
        <f>IF(OR($E40={"n","a",""}),ROUND($G40*$H40,2),)</f>
        <v>0</v>
      </c>
      <c r="L40" s="98">
        <f t="shared" si="10"/>
        <v>0</v>
      </c>
      <c r="M40" s="29"/>
    </row>
    <row r="41" spans="1:13" s="24" customFormat="1" ht="13.7" customHeight="1">
      <c r="A41" s="209"/>
      <c r="B41" s="90"/>
      <c r="C41" s="314"/>
      <c r="D41" s="316"/>
      <c r="E41" s="317"/>
      <c r="F41" s="318"/>
      <c r="G41" s="140"/>
      <c r="H41" s="232"/>
      <c r="I41" s="136"/>
      <c r="J41" s="136">
        <f t="shared" ref="J41" si="12">IF(ISNUMBER(I41),DWR_Number,)</f>
        <v>0</v>
      </c>
      <c r="K41" s="98">
        <f>IF(OR($E41={"n","a",""}),ROUND($G41*$H41,2),)</f>
        <v>0</v>
      </c>
      <c r="L41" s="98">
        <f t="shared" ref="L41" si="13">IF($E41="y", ROUND($G41*$H41, 2), )</f>
        <v>0</v>
      </c>
      <c r="M41" s="29"/>
    </row>
    <row r="42" spans="1:13" s="24" customFormat="1" ht="13.7" customHeight="1">
      <c r="A42" s="209"/>
      <c r="B42" s="90"/>
      <c r="C42" s="314"/>
      <c r="D42" s="316"/>
      <c r="E42" s="317"/>
      <c r="F42" s="318"/>
      <c r="G42" s="140"/>
      <c r="H42" s="232"/>
      <c r="I42" s="136"/>
      <c r="J42" s="136">
        <f t="shared" ref="J42:J46" si="14">IF(ISNUMBER(I42),DWR_Number,)</f>
        <v>0</v>
      </c>
      <c r="K42" s="98">
        <f>IF(OR($E42={"n","a",""}),ROUND($G42*$H42,2),)</f>
        <v>0</v>
      </c>
      <c r="L42" s="98">
        <f t="shared" ref="L42:L46" si="15">IF($E42="y", ROUND($G42*$H42, 2), )</f>
        <v>0</v>
      </c>
      <c r="M42" s="29"/>
    </row>
    <row r="43" spans="1:13" s="24" customFormat="1" ht="13.7" customHeight="1">
      <c r="A43" s="209"/>
      <c r="B43" s="90"/>
      <c r="C43" s="314"/>
      <c r="D43" s="316"/>
      <c r="E43" s="317"/>
      <c r="F43" s="318"/>
      <c r="G43" s="140"/>
      <c r="H43" s="232"/>
      <c r="I43" s="136"/>
      <c r="J43" s="136">
        <f t="shared" si="14"/>
        <v>0</v>
      </c>
      <c r="K43" s="98">
        <f>IF(OR($E43={"n","a",""}),ROUND($G43*$H43,2),)</f>
        <v>0</v>
      </c>
      <c r="L43" s="98">
        <f t="shared" si="15"/>
        <v>0</v>
      </c>
      <c r="M43" s="29"/>
    </row>
    <row r="44" spans="1:13" s="24" customFormat="1" ht="13.7" customHeight="1">
      <c r="A44" s="209"/>
      <c r="B44" s="90"/>
      <c r="C44" s="314"/>
      <c r="D44" s="316"/>
      <c r="E44" s="317"/>
      <c r="F44" s="318"/>
      <c r="G44" s="140"/>
      <c r="H44" s="232"/>
      <c r="I44" s="136"/>
      <c r="J44" s="136">
        <f t="shared" ref="J44" si="16">IF(ISNUMBER(I44),DWR_Number,)</f>
        <v>0</v>
      </c>
      <c r="K44" s="98">
        <f>IF(OR($E44={"n","a",""}),ROUND($G44*$H44,2),)</f>
        <v>0</v>
      </c>
      <c r="L44" s="98">
        <f t="shared" si="15"/>
        <v>0</v>
      </c>
      <c r="M44" s="29"/>
    </row>
    <row r="45" spans="1:13" s="24" customFormat="1" ht="13.7" customHeight="1">
      <c r="A45" s="209"/>
      <c r="B45" s="90"/>
      <c r="C45" s="314"/>
      <c r="D45" s="316"/>
      <c r="E45" s="317"/>
      <c r="F45" s="318"/>
      <c r="G45" s="140"/>
      <c r="H45" s="232"/>
      <c r="I45" s="136"/>
      <c r="J45" s="136">
        <f t="shared" si="14"/>
        <v>0</v>
      </c>
      <c r="K45" s="98">
        <f>IF(OR($E45={"n","a",""}),ROUND($G45*$H45,2),)</f>
        <v>0</v>
      </c>
      <c r="L45" s="98">
        <f t="shared" si="15"/>
        <v>0</v>
      </c>
      <c r="M45" s="29"/>
    </row>
    <row r="46" spans="1:13" s="24" customFormat="1" ht="13.7" customHeight="1">
      <c r="A46" s="209"/>
      <c r="B46" s="90"/>
      <c r="C46" s="314"/>
      <c r="D46" s="316"/>
      <c r="E46" s="317"/>
      <c r="F46" s="318"/>
      <c r="G46" s="140"/>
      <c r="H46" s="232"/>
      <c r="I46" s="136"/>
      <c r="J46" s="136">
        <f t="shared" si="14"/>
        <v>0</v>
      </c>
      <c r="K46" s="98">
        <f>IF(OR($E46={"n","a",""}),ROUND($G46*$H46,2),)</f>
        <v>0</v>
      </c>
      <c r="L46" s="98">
        <f t="shared" si="15"/>
        <v>0</v>
      </c>
      <c r="M46" s="29"/>
    </row>
    <row r="47" spans="1:13" s="24" customFormat="1" ht="13.7" customHeight="1">
      <c r="A47" s="40"/>
      <c r="B47" s="41"/>
      <c r="C47" s="42"/>
      <c r="D47" s="42"/>
      <c r="E47" s="31"/>
      <c r="F47" s="31"/>
      <c r="H47" s="72" t="s">
        <v>77</v>
      </c>
      <c r="I47" s="167"/>
      <c r="J47" s="17"/>
      <c r="K47" s="99">
        <f>SUM($K37:$K46)</f>
        <v>0</v>
      </c>
      <c r="L47" s="99">
        <f>SUM($L37:$L46)</f>
        <v>0</v>
      </c>
      <c r="M47" s="33" t="s">
        <v>30</v>
      </c>
    </row>
    <row r="48" spans="1:13" s="24" customFormat="1" ht="13.7" customHeight="1">
      <c r="G48" s="32" t="s">
        <v>95</v>
      </c>
      <c r="H48" s="93">
        <f>IF(ReducedMarkups,GC_Markup_EquipmentReduced,GC_Markup_Equipment)</f>
        <v>0.15</v>
      </c>
      <c r="I48" s="182"/>
      <c r="J48" s="181"/>
      <c r="K48" s="100">
        <f>ROUND($K47*$H48,2)</f>
        <v>0</v>
      </c>
      <c r="L48" s="100">
        <f>ROUND($L47*$H48,2)</f>
        <v>0</v>
      </c>
      <c r="M48" s="33" t="s">
        <v>31</v>
      </c>
    </row>
    <row r="49" spans="1:13" s="24" customFormat="1" ht="13.7" customHeight="1" thickBot="1">
      <c r="G49" s="32" t="s">
        <v>104</v>
      </c>
      <c r="H49" s="109">
        <f ca="1">IF($L$14=0,0,IF(Previous_DWR_Total+K32=DWR_Maximum,0,$L$14))</f>
        <v>0.1</v>
      </c>
      <c r="I49" s="186"/>
      <c r="J49" s="163"/>
      <c r="K49" s="110">
        <f ca="1">ROUND(IF(SUM($L47:$L48)*$H49+$K32+Previous_DWR_Total&gt;DWR_Maximum,DWR_Maximum-Previous_DWR_Total-$K32,SUM($L47:$L48)*$H49),2)</f>
        <v>0</v>
      </c>
      <c r="L49" s="97" t="str">
        <f ca="1">IF(SUM($L47:$L48)*$H49+$K32+Previous_DWR_Total&gt;DWR_Maximum,"(Adjusted)","")</f>
        <v/>
      </c>
      <c r="M49" s="33" t="s">
        <v>32</v>
      </c>
    </row>
    <row r="50" spans="1:13" s="24" customFormat="1" ht="14.85" customHeight="1" thickTop="1" thickBot="1">
      <c r="G50" s="35" t="s">
        <v>65</v>
      </c>
      <c r="H50" s="104">
        <f ca="1">$K50+$L50</f>
        <v>0</v>
      </c>
      <c r="I50" s="162"/>
      <c r="J50" s="162"/>
      <c r="K50" s="102">
        <f ca="1">SUM($K47:$K49)</f>
        <v>0</v>
      </c>
      <c r="L50" s="103">
        <f>SUM($L47:$L48)</f>
        <v>0</v>
      </c>
      <c r="M50" s="33" t="s">
        <v>33</v>
      </c>
    </row>
    <row r="51" spans="1:13" s="24" customFormat="1" ht="10.15" customHeight="1" thickTop="1">
      <c r="H51" s="135"/>
      <c r="I51" s="66"/>
      <c r="J51" s="66"/>
      <c r="K51" s="37"/>
      <c r="L51" s="37"/>
      <c r="M51" s="38"/>
    </row>
    <row r="52" spans="1:13" s="24" customFormat="1" ht="12.6" customHeight="1">
      <c r="A52" s="27" t="s">
        <v>10</v>
      </c>
      <c r="B52" s="39"/>
      <c r="C52" s="39"/>
      <c r="D52" s="39"/>
      <c r="E52" s="121" t="s">
        <v>56</v>
      </c>
      <c r="F52" s="122"/>
      <c r="G52" s="123"/>
      <c r="H52" s="78" t="s">
        <v>123</v>
      </c>
      <c r="I52" s="167"/>
      <c r="J52" s="168"/>
      <c r="K52" s="80" t="s">
        <v>6</v>
      </c>
      <c r="L52" s="85"/>
      <c r="M52" s="29"/>
    </row>
    <row r="53" spans="1:13" s="24" customFormat="1" ht="12.6" customHeight="1">
      <c r="A53" s="86" t="s">
        <v>11</v>
      </c>
      <c r="B53" s="133"/>
      <c r="C53" s="133"/>
      <c r="D53" s="133"/>
      <c r="E53" s="132" t="s">
        <v>87</v>
      </c>
      <c r="F53" s="125"/>
      <c r="G53" s="124" t="s">
        <v>12</v>
      </c>
      <c r="H53" s="71" t="s">
        <v>127</v>
      </c>
      <c r="I53" s="71" t="s">
        <v>126</v>
      </c>
      <c r="J53" s="71" t="s">
        <v>116</v>
      </c>
      <c r="K53" s="81" t="s">
        <v>70</v>
      </c>
      <c r="L53" s="81" t="s">
        <v>122</v>
      </c>
      <c r="M53" s="29"/>
    </row>
    <row r="54" spans="1:13" s="24" customFormat="1" ht="13.15" hidden="1" customHeight="1">
      <c r="A54" s="201" t="s">
        <v>152</v>
      </c>
      <c r="B54" s="203"/>
      <c r="C54" s="203"/>
      <c r="D54" s="203"/>
      <c r="E54" s="197"/>
      <c r="F54" s="198"/>
      <c r="G54" s="226"/>
      <c r="H54" s="233"/>
      <c r="I54" s="196"/>
      <c r="J54" s="196"/>
      <c r="K54" s="204"/>
      <c r="L54" s="204"/>
      <c r="M54" s="29"/>
    </row>
    <row r="55" spans="1:13" s="24" customFormat="1" ht="13.7" customHeight="1">
      <c r="A55" s="314"/>
      <c r="B55" s="315"/>
      <c r="C55" s="315"/>
      <c r="D55" s="316"/>
      <c r="E55" s="317"/>
      <c r="F55" s="318"/>
      <c r="G55" s="140"/>
      <c r="H55" s="232"/>
      <c r="I55" s="136"/>
      <c r="J55" s="136">
        <f t="shared" ref="J55:J61" si="17">IF(ISNUMBER(I55),DWR_Number,)</f>
        <v>0</v>
      </c>
      <c r="K55" s="98">
        <f>IF(OR($E55={"n","a",""}), ROUND($G55*$H55, 2), )</f>
        <v>0</v>
      </c>
      <c r="L55" s="98">
        <f t="shared" ref="L55:L62" si="18">IF($E55="y", ROUND($G55*$H55, 2), )</f>
        <v>0</v>
      </c>
      <c r="M55" s="29"/>
    </row>
    <row r="56" spans="1:13" s="24" customFormat="1" ht="13.7" customHeight="1">
      <c r="A56" s="314"/>
      <c r="B56" s="315"/>
      <c r="C56" s="315"/>
      <c r="D56" s="316"/>
      <c r="E56" s="317"/>
      <c r="F56" s="318"/>
      <c r="G56" s="140"/>
      <c r="H56" s="232"/>
      <c r="I56" s="136"/>
      <c r="J56" s="136">
        <f t="shared" ref="J56" si="19">IF(ISNUMBER(I56),DWR_Number,)</f>
        <v>0</v>
      </c>
      <c r="K56" s="98">
        <f>IF(OR($E56={"n","a",""}), ROUND($G56*$H56, 2), )</f>
        <v>0</v>
      </c>
      <c r="L56" s="98">
        <f t="shared" si="18"/>
        <v>0</v>
      </c>
      <c r="M56" s="29"/>
    </row>
    <row r="57" spans="1:13" s="24" customFormat="1" ht="13.7" customHeight="1">
      <c r="A57" s="314"/>
      <c r="B57" s="315"/>
      <c r="C57" s="315"/>
      <c r="D57" s="316"/>
      <c r="E57" s="317"/>
      <c r="F57" s="318"/>
      <c r="G57" s="140"/>
      <c r="H57" s="232"/>
      <c r="I57" s="136"/>
      <c r="J57" s="136">
        <f t="shared" si="17"/>
        <v>0</v>
      </c>
      <c r="K57" s="98">
        <f>IF(OR($E57={"n","a",""}), ROUND($G57*$H57, 2), )</f>
        <v>0</v>
      </c>
      <c r="L57" s="98">
        <f t="shared" si="18"/>
        <v>0</v>
      </c>
      <c r="M57" s="29"/>
    </row>
    <row r="58" spans="1:13" s="24" customFormat="1" ht="13.7" customHeight="1">
      <c r="A58" s="314"/>
      <c r="B58" s="315"/>
      <c r="C58" s="315"/>
      <c r="D58" s="316"/>
      <c r="E58" s="317"/>
      <c r="F58" s="318"/>
      <c r="G58" s="140"/>
      <c r="H58" s="232"/>
      <c r="I58" s="136"/>
      <c r="J58" s="136">
        <f t="shared" ref="J58" si="20">IF(ISNUMBER(I58),DWR_Number,)</f>
        <v>0</v>
      </c>
      <c r="K58" s="98">
        <f>IF(OR($E58={"n","a",""}), ROUND($G58*$H58, 2), )</f>
        <v>0</v>
      </c>
      <c r="L58" s="98">
        <f t="shared" si="18"/>
        <v>0</v>
      </c>
      <c r="M58" s="29"/>
    </row>
    <row r="59" spans="1:13" s="24" customFormat="1" ht="13.7" customHeight="1">
      <c r="A59" s="314"/>
      <c r="B59" s="315"/>
      <c r="C59" s="315"/>
      <c r="D59" s="316"/>
      <c r="E59" s="317"/>
      <c r="F59" s="318"/>
      <c r="G59" s="140"/>
      <c r="H59" s="232"/>
      <c r="I59" s="136"/>
      <c r="J59" s="136">
        <f t="shared" si="17"/>
        <v>0</v>
      </c>
      <c r="K59" s="98">
        <f>IF(OR($E59={"n","a",""}), ROUND($G59*$H59, 2), )</f>
        <v>0</v>
      </c>
      <c r="L59" s="98">
        <f t="shared" si="18"/>
        <v>0</v>
      </c>
      <c r="M59" s="29"/>
    </row>
    <row r="60" spans="1:13" s="24" customFormat="1" ht="13.7" customHeight="1">
      <c r="A60" s="314"/>
      <c r="B60" s="315"/>
      <c r="C60" s="315"/>
      <c r="D60" s="316"/>
      <c r="E60" s="317"/>
      <c r="F60" s="318"/>
      <c r="G60" s="140"/>
      <c r="H60" s="232"/>
      <c r="I60" s="136"/>
      <c r="J60" s="136">
        <f t="shared" ref="J60" si="21">IF(ISNUMBER(I60),DWR_Number,)</f>
        <v>0</v>
      </c>
      <c r="K60" s="98">
        <f>IF(OR($E60={"n","a",""}), ROUND($G60*$H60, 2), )</f>
        <v>0</v>
      </c>
      <c r="L60" s="98">
        <f t="shared" si="18"/>
        <v>0</v>
      </c>
      <c r="M60" s="29"/>
    </row>
    <row r="61" spans="1:13" s="24" customFormat="1" ht="13.7" customHeight="1">
      <c r="A61" s="314"/>
      <c r="B61" s="315"/>
      <c r="C61" s="315"/>
      <c r="D61" s="316"/>
      <c r="E61" s="317"/>
      <c r="F61" s="318"/>
      <c r="G61" s="140"/>
      <c r="H61" s="232"/>
      <c r="I61" s="136"/>
      <c r="J61" s="136">
        <f t="shared" si="17"/>
        <v>0</v>
      </c>
      <c r="K61" s="98">
        <f>IF(OR($E61={"n","a",""}), ROUND($G61*$H61, 2), )</f>
        <v>0</v>
      </c>
      <c r="L61" s="98">
        <f t="shared" si="18"/>
        <v>0</v>
      </c>
      <c r="M61" s="29"/>
    </row>
    <row r="62" spans="1:13" s="24" customFormat="1" ht="13.7" customHeight="1">
      <c r="A62" s="314"/>
      <c r="B62" s="315"/>
      <c r="C62" s="315"/>
      <c r="D62" s="316"/>
      <c r="E62" s="317"/>
      <c r="F62" s="318"/>
      <c r="G62" s="140"/>
      <c r="H62" s="232"/>
      <c r="I62" s="136"/>
      <c r="J62" s="136">
        <f t="shared" ref="J62" si="22">IF(ISNUMBER(I62),DWR_Number,)</f>
        <v>0</v>
      </c>
      <c r="K62" s="98">
        <f>IF(OR($E62={"n","a",""}), ROUND($G62*$H62, 2), )</f>
        <v>0</v>
      </c>
      <c r="L62" s="98">
        <f t="shared" si="18"/>
        <v>0</v>
      </c>
      <c r="M62" s="29"/>
    </row>
    <row r="63" spans="1:13" s="24" customFormat="1" ht="13.7" customHeight="1">
      <c r="H63" s="72" t="s">
        <v>77</v>
      </c>
      <c r="I63" s="167"/>
      <c r="J63" s="17"/>
      <c r="K63" s="99">
        <f>SUM($K54:$K62)</f>
        <v>0</v>
      </c>
      <c r="L63" s="99">
        <f>SUM($L54:$L62)</f>
        <v>0</v>
      </c>
      <c r="M63" s="33" t="s">
        <v>34</v>
      </c>
    </row>
    <row r="64" spans="1:13" s="24" customFormat="1" ht="13.7" customHeight="1">
      <c r="G64" s="32" t="s">
        <v>96</v>
      </c>
      <c r="H64" s="94">
        <f>IF(ReducedMarkups, GC_Markup_MaterialsReduced,GC_Markup_Materials)</f>
        <v>0.15</v>
      </c>
      <c r="I64" s="184"/>
      <c r="J64" s="183"/>
      <c r="K64" s="100">
        <f>ROUND($K63*$H64,2)</f>
        <v>0</v>
      </c>
      <c r="L64" s="100">
        <f>ROUND($L63*$H64,2)</f>
        <v>0</v>
      </c>
      <c r="M64" s="33" t="s">
        <v>35</v>
      </c>
    </row>
    <row r="65" spans="1:13" s="24" customFormat="1" ht="13.7" customHeight="1" thickBot="1">
      <c r="G65" s="32" t="s">
        <v>97</v>
      </c>
      <c r="H65" s="109">
        <f ca="1">IF($L$14=0,0,IF(Previous_DWR_Total+K32+K49=DWR_Maximum,0,$L$14))</f>
        <v>0.1</v>
      </c>
      <c r="I65" s="186"/>
      <c r="J65" s="163"/>
      <c r="K65" s="110">
        <f ca="1">ROUND(IF(SUM($L63:$L64)*$H65+$K32+$K49+Previous_DWR_Total&gt;DWR_Maximum,DWR_Maximum-Previous_DWR_Total-$K32-$K49,SUM($L63:$L64)*$H65),2)</f>
        <v>0</v>
      </c>
      <c r="L65" s="97" t="str">
        <f ca="1">IF(SUM($L63:$L64)*$H65+$K32+$K49+Previous_DWR_Total&gt;DWR_Maximum,"(Adjusted)","")</f>
        <v/>
      </c>
      <c r="M65" s="33" t="s">
        <v>36</v>
      </c>
    </row>
    <row r="66" spans="1:13" s="24" customFormat="1" ht="14.85" customHeight="1" thickTop="1" thickBot="1">
      <c r="G66" s="35" t="s">
        <v>69</v>
      </c>
      <c r="H66" s="104">
        <f ca="1">$K66+$L66</f>
        <v>0</v>
      </c>
      <c r="I66" s="162"/>
      <c r="J66" s="162"/>
      <c r="K66" s="102">
        <f ca="1">SUM($K63:$K65)</f>
        <v>0</v>
      </c>
      <c r="L66" s="103">
        <f>SUM($L63:$L64)</f>
        <v>0</v>
      </c>
      <c r="M66" s="33" t="s">
        <v>37</v>
      </c>
    </row>
    <row r="67" spans="1:13" s="24" customFormat="1" ht="10.15" customHeight="1" thickTop="1">
      <c r="G67" s="44"/>
      <c r="H67" s="45"/>
      <c r="I67" s="66"/>
      <c r="J67" s="66"/>
      <c r="K67" s="37"/>
      <c r="L67" s="37"/>
      <c r="M67" s="33"/>
    </row>
    <row r="68" spans="1:13" s="24" customFormat="1" ht="12.6" customHeight="1">
      <c r="A68" s="27" t="s">
        <v>13</v>
      </c>
      <c r="B68" s="39"/>
      <c r="C68" s="39"/>
      <c r="D68" s="39"/>
      <c r="E68" s="121" t="s">
        <v>56</v>
      </c>
      <c r="F68" s="122"/>
      <c r="G68" s="84" t="s">
        <v>76</v>
      </c>
      <c r="H68" s="78" t="s">
        <v>123</v>
      </c>
      <c r="I68" s="167"/>
      <c r="J68" s="167"/>
      <c r="K68" s="80" t="s">
        <v>6</v>
      </c>
      <c r="L68" s="85"/>
      <c r="M68" s="29"/>
    </row>
    <row r="69" spans="1:13" s="24" customFormat="1" ht="12.6" customHeight="1">
      <c r="A69" s="86" t="s">
        <v>11</v>
      </c>
      <c r="B69" s="131"/>
      <c r="C69" s="131"/>
      <c r="D69" s="131"/>
      <c r="E69" s="132" t="s">
        <v>87</v>
      </c>
      <c r="F69" s="125"/>
      <c r="G69" s="79" t="s">
        <v>12</v>
      </c>
      <c r="H69" s="71" t="s">
        <v>127</v>
      </c>
      <c r="I69" s="71" t="s">
        <v>126</v>
      </c>
      <c r="J69" s="71" t="s">
        <v>116</v>
      </c>
      <c r="K69" s="81" t="s">
        <v>70</v>
      </c>
      <c r="L69" s="81" t="s">
        <v>122</v>
      </c>
      <c r="M69" s="29"/>
    </row>
    <row r="70" spans="1:13" s="24" customFormat="1" ht="13.15" hidden="1" customHeight="1">
      <c r="A70" s="201" t="s">
        <v>152</v>
      </c>
      <c r="B70" s="203"/>
      <c r="C70" s="203"/>
      <c r="D70" s="203"/>
      <c r="E70" s="197"/>
      <c r="F70" s="198"/>
      <c r="G70" s="196"/>
      <c r="H70" s="233"/>
      <c r="I70" s="196"/>
      <c r="J70" s="196"/>
      <c r="K70" s="200"/>
      <c r="L70" s="200"/>
      <c r="M70" s="29"/>
    </row>
    <row r="71" spans="1:13" s="24" customFormat="1" ht="13.7" customHeight="1">
      <c r="A71" s="314"/>
      <c r="B71" s="315"/>
      <c r="C71" s="315"/>
      <c r="D71" s="316"/>
      <c r="E71" s="317"/>
      <c r="F71" s="318"/>
      <c r="G71" s="140"/>
      <c r="H71" s="232"/>
      <c r="I71" s="136"/>
      <c r="J71" s="136">
        <f t="shared" ref="J71" si="23">IF(ISNUMBER(I71),DWR_Number,)</f>
        <v>0</v>
      </c>
      <c r="K71" s="98">
        <f>IF(OR($E71={"n","a",""}), ROUND($G71*$H71, 2), )</f>
        <v>0</v>
      </c>
      <c r="L71" s="98">
        <f t="shared" ref="L71:L76" si="24">IF($E71="y", ROUND($G71*$H71, 2),)</f>
        <v>0</v>
      </c>
      <c r="M71" s="29"/>
    </row>
    <row r="72" spans="1:13" s="24" customFormat="1" ht="13.7" customHeight="1">
      <c r="A72" s="314"/>
      <c r="B72" s="315"/>
      <c r="C72" s="315"/>
      <c r="D72" s="316"/>
      <c r="E72" s="317"/>
      <c r="F72" s="318"/>
      <c r="G72" s="140"/>
      <c r="H72" s="232"/>
      <c r="I72" s="136"/>
      <c r="J72" s="136">
        <f t="shared" ref="J72" si="25">IF(ISNUMBER(I72),DWR_Number,)</f>
        <v>0</v>
      </c>
      <c r="K72" s="98">
        <f>IF(OR($E72={"n","a",""}), ROUND($G72*$H72, 2), )</f>
        <v>0</v>
      </c>
      <c r="L72" s="98">
        <f t="shared" si="24"/>
        <v>0</v>
      </c>
      <c r="M72" s="29"/>
    </row>
    <row r="73" spans="1:13" s="24" customFormat="1" ht="13.7" customHeight="1">
      <c r="A73" s="314"/>
      <c r="B73" s="315"/>
      <c r="C73" s="315"/>
      <c r="D73" s="316"/>
      <c r="E73" s="317"/>
      <c r="F73" s="318"/>
      <c r="G73" s="140"/>
      <c r="H73" s="232"/>
      <c r="I73" s="136"/>
      <c r="J73" s="136">
        <f t="shared" ref="J73" si="26">IF(ISNUMBER(I73),DWR_Number,)</f>
        <v>0</v>
      </c>
      <c r="K73" s="98">
        <f>IF(OR($E73={"n","a",""}), ROUND($G73*$H73, 2), )</f>
        <v>0</v>
      </c>
      <c r="L73" s="98">
        <f t="shared" si="24"/>
        <v>0</v>
      </c>
      <c r="M73" s="29"/>
    </row>
    <row r="74" spans="1:13" s="24" customFormat="1" ht="13.7" customHeight="1">
      <c r="A74" s="314"/>
      <c r="B74" s="315"/>
      <c r="C74" s="315"/>
      <c r="D74" s="316"/>
      <c r="E74" s="317"/>
      <c r="F74" s="318"/>
      <c r="G74" s="140"/>
      <c r="H74" s="232"/>
      <c r="I74" s="136"/>
      <c r="J74" s="136">
        <f t="shared" ref="J74:J75" si="27">IF(ISNUMBER(I74),DWR_Number,)</f>
        <v>0</v>
      </c>
      <c r="K74" s="98">
        <f>IF(OR($E74={"n","a",""}), ROUND($G74*$H74, 2), )</f>
        <v>0</v>
      </c>
      <c r="L74" s="98">
        <f t="shared" si="24"/>
        <v>0</v>
      </c>
      <c r="M74" s="29"/>
    </row>
    <row r="75" spans="1:13" s="24" customFormat="1" ht="13.7" customHeight="1">
      <c r="A75" s="314"/>
      <c r="B75" s="315"/>
      <c r="C75" s="315"/>
      <c r="D75" s="316"/>
      <c r="E75" s="317"/>
      <c r="F75" s="318"/>
      <c r="G75" s="140"/>
      <c r="H75" s="232"/>
      <c r="I75" s="136"/>
      <c r="J75" s="136">
        <f t="shared" si="27"/>
        <v>0</v>
      </c>
      <c r="K75" s="98">
        <f>IF(OR($E75={"n","a",""}), ROUND($G75*$H75, 2), )</f>
        <v>0</v>
      </c>
      <c r="L75" s="98">
        <f t="shared" si="24"/>
        <v>0</v>
      </c>
      <c r="M75" s="29"/>
    </row>
    <row r="76" spans="1:13" s="24" customFormat="1" ht="13.7" customHeight="1">
      <c r="A76" s="314"/>
      <c r="B76" s="315"/>
      <c r="C76" s="315"/>
      <c r="D76" s="316"/>
      <c r="E76" s="317"/>
      <c r="F76" s="318"/>
      <c r="G76" s="140"/>
      <c r="H76" s="232"/>
      <c r="I76" s="136"/>
      <c r="J76" s="136">
        <f>IF(ISNUMBER(I76),DWR_Number,)</f>
        <v>0</v>
      </c>
      <c r="K76" s="98">
        <f>IF(OR($E76={"n","a",""}), ROUND($G76*$H76, 2), )</f>
        <v>0</v>
      </c>
      <c r="L76" s="98">
        <f t="shared" si="24"/>
        <v>0</v>
      </c>
      <c r="M76" s="29"/>
    </row>
    <row r="77" spans="1:13" s="24" customFormat="1" ht="13.7" customHeight="1">
      <c r="H77" s="46" t="s">
        <v>77</v>
      </c>
      <c r="I77" s="5"/>
      <c r="J77" s="17"/>
      <c r="K77" s="99">
        <f>SUM($K70:$K76)</f>
        <v>0</v>
      </c>
      <c r="L77" s="99">
        <f>SUM($L70:$L76)</f>
        <v>0</v>
      </c>
      <c r="M77" s="33" t="s">
        <v>38</v>
      </c>
    </row>
    <row r="78" spans="1:13" s="24" customFormat="1" ht="13.7" customHeight="1">
      <c r="G78" s="32" t="s">
        <v>98</v>
      </c>
      <c r="H78" s="93">
        <f>IF(ReducedMarkups, GC_Markup_PrepWorkReduced,GC_Markup_PrepWork)</f>
        <v>0.15</v>
      </c>
      <c r="I78" s="182"/>
      <c r="J78" s="181"/>
      <c r="K78" s="100">
        <f>ROUND($K77*$H78,2)</f>
        <v>0</v>
      </c>
      <c r="L78" s="100">
        <f>ROUND($L77*$H78,2)</f>
        <v>0</v>
      </c>
      <c r="M78" s="33" t="s">
        <v>39</v>
      </c>
    </row>
    <row r="79" spans="1:13" s="24" customFormat="1" ht="13.7" customHeight="1" thickBot="1">
      <c r="G79" s="32" t="s">
        <v>99</v>
      </c>
      <c r="H79" s="109">
        <f ca="1">IF($L$14=0,0,IF(Previous_DWR_Total+K32+K49+K65=DWR_Maximum,0,$L$14))</f>
        <v>0.1</v>
      </c>
      <c r="I79" s="186"/>
      <c r="J79" s="163"/>
      <c r="K79" s="110">
        <f ca="1">ROUND(IF(SUM($L77:$L78)*$H79+$K32+$K49+$K65+Previous_DWR_Total&gt;DWR_Maximum,DWR_Maximum-Previous_DWR_Total-$K32-$K49-$K65,SUM($L77:$L78)*$H79),2)</f>
        <v>0</v>
      </c>
      <c r="L79" s="97" t="str">
        <f ca="1">IF(SUM($L77:$L78)*$H79+$K32+$K49+$K65+Previous_DWR_Total&gt;DWR_Maximum,"(Adjusted)","")</f>
        <v/>
      </c>
      <c r="M79" s="33" t="s">
        <v>40</v>
      </c>
    </row>
    <row r="80" spans="1:13" s="24" customFormat="1" ht="14.85" customHeight="1" thickTop="1" thickBot="1">
      <c r="G80" s="35" t="s">
        <v>68</v>
      </c>
      <c r="H80" s="104">
        <f ca="1">$K80+$L80</f>
        <v>0</v>
      </c>
      <c r="I80" s="162"/>
      <c r="J80" s="162"/>
      <c r="K80" s="102">
        <f ca="1">SUM($K77:$K79)</f>
        <v>0</v>
      </c>
      <c r="L80" s="103">
        <f>SUM($L77:$L78)</f>
        <v>0</v>
      </c>
      <c r="M80" s="33" t="s">
        <v>41</v>
      </c>
    </row>
    <row r="81" spans="1:13" s="24" customFormat="1" ht="10.15" customHeight="1" thickTop="1">
      <c r="H81" s="36"/>
      <c r="I81" s="66"/>
      <c r="J81" s="66"/>
      <c r="K81" s="37"/>
      <c r="L81" s="37"/>
      <c r="M81" s="38"/>
    </row>
    <row r="82" spans="1:13" s="24" customFormat="1" ht="12.6" customHeight="1">
      <c r="A82" s="59" t="s">
        <v>14</v>
      </c>
      <c r="E82" s="121" t="s">
        <v>56</v>
      </c>
      <c r="F82" s="122"/>
      <c r="G82" s="84" t="s">
        <v>76</v>
      </c>
      <c r="H82" s="78" t="s">
        <v>123</v>
      </c>
      <c r="I82" s="167"/>
      <c r="J82" s="167"/>
      <c r="K82" s="80" t="s">
        <v>6</v>
      </c>
      <c r="L82" s="85"/>
      <c r="M82" s="29"/>
    </row>
    <row r="83" spans="1:13" s="24" customFormat="1" ht="12.6" customHeight="1">
      <c r="A83" s="335" t="s">
        <v>4</v>
      </c>
      <c r="B83" s="337"/>
      <c r="C83" s="335" t="s">
        <v>5</v>
      </c>
      <c r="D83" s="336"/>
      <c r="E83" s="132" t="s">
        <v>87</v>
      </c>
      <c r="F83" s="125"/>
      <c r="G83" s="79" t="s">
        <v>12</v>
      </c>
      <c r="H83" s="71" t="s">
        <v>127</v>
      </c>
      <c r="I83" s="71" t="s">
        <v>126</v>
      </c>
      <c r="J83" s="71" t="s">
        <v>116</v>
      </c>
      <c r="K83" s="81" t="s">
        <v>70</v>
      </c>
      <c r="L83" s="81" t="s">
        <v>122</v>
      </c>
      <c r="M83" s="29"/>
    </row>
    <row r="84" spans="1:13" s="24" customFormat="1" ht="13.15" hidden="1" customHeight="1">
      <c r="A84" s="201" t="s">
        <v>152</v>
      </c>
      <c r="B84" s="203"/>
      <c r="C84" s="205"/>
      <c r="D84" s="206"/>
      <c r="E84" s="197"/>
      <c r="F84" s="198"/>
      <c r="G84" s="196"/>
      <c r="H84" s="233"/>
      <c r="I84" s="196"/>
      <c r="J84" s="196"/>
      <c r="K84" s="200"/>
      <c r="L84" s="200"/>
      <c r="M84" s="29"/>
    </row>
    <row r="85" spans="1:13" s="24" customFormat="1" ht="13.7" customHeight="1">
      <c r="A85" s="314"/>
      <c r="B85" s="315"/>
      <c r="C85" s="314"/>
      <c r="D85" s="316"/>
      <c r="E85" s="317"/>
      <c r="F85" s="318"/>
      <c r="G85" s="140"/>
      <c r="H85" s="232"/>
      <c r="I85" s="136"/>
      <c r="J85" s="136">
        <f t="shared" ref="J85:J90" si="28">IF(ISNUMBER(I85),DWR_Number,)</f>
        <v>0</v>
      </c>
      <c r="K85" s="98">
        <f>IF(OR($E85={"n","a",""}), ROUND($G85*$H85, 2), )</f>
        <v>0</v>
      </c>
      <c r="L85" s="98">
        <f t="shared" ref="L85:L91" si="29">IF($E85="y", ROUND($G85*$H85, 2), )</f>
        <v>0</v>
      </c>
      <c r="M85" s="29"/>
    </row>
    <row r="86" spans="1:13" s="24" customFormat="1" ht="13.7" customHeight="1">
      <c r="A86" s="314"/>
      <c r="B86" s="315"/>
      <c r="C86" s="314"/>
      <c r="D86" s="316"/>
      <c r="E86" s="317"/>
      <c r="F86" s="318"/>
      <c r="G86" s="140"/>
      <c r="H86" s="232"/>
      <c r="I86" s="136"/>
      <c r="J86" s="136">
        <f t="shared" si="28"/>
        <v>0</v>
      </c>
      <c r="K86" s="98">
        <f>IF(OR($E86={"n","a",""}), ROUND($G86*$H86, 2), )</f>
        <v>0</v>
      </c>
      <c r="L86" s="98">
        <f t="shared" si="29"/>
        <v>0</v>
      </c>
      <c r="M86" s="29"/>
    </row>
    <row r="87" spans="1:13" s="24" customFormat="1" ht="13.7" customHeight="1">
      <c r="A87" s="314"/>
      <c r="B87" s="315"/>
      <c r="C87" s="314"/>
      <c r="D87" s="316"/>
      <c r="E87" s="317"/>
      <c r="F87" s="318"/>
      <c r="G87" s="140"/>
      <c r="H87" s="232"/>
      <c r="I87" s="136"/>
      <c r="J87" s="136">
        <f t="shared" si="28"/>
        <v>0</v>
      </c>
      <c r="K87" s="98">
        <f>IF(OR($E87={"n","a",""}), ROUND($G87*$H87, 2), )</f>
        <v>0</v>
      </c>
      <c r="L87" s="98">
        <f t="shared" si="29"/>
        <v>0</v>
      </c>
      <c r="M87" s="29"/>
    </row>
    <row r="88" spans="1:13" s="24" customFormat="1" ht="13.7" customHeight="1">
      <c r="A88" s="314"/>
      <c r="B88" s="315"/>
      <c r="C88" s="314"/>
      <c r="D88" s="316"/>
      <c r="E88" s="317"/>
      <c r="F88" s="318"/>
      <c r="G88" s="140"/>
      <c r="H88" s="232"/>
      <c r="I88" s="136"/>
      <c r="J88" s="136">
        <f t="shared" si="28"/>
        <v>0</v>
      </c>
      <c r="K88" s="98">
        <f>IF(OR($E88={"n","a",""}), ROUND($G88*$H88, 2), )</f>
        <v>0</v>
      </c>
      <c r="L88" s="98">
        <f t="shared" si="29"/>
        <v>0</v>
      </c>
      <c r="M88" s="29"/>
    </row>
    <row r="89" spans="1:13" s="24" customFormat="1" ht="13.7" customHeight="1">
      <c r="A89" s="314"/>
      <c r="B89" s="315"/>
      <c r="C89" s="314"/>
      <c r="D89" s="316"/>
      <c r="E89" s="317"/>
      <c r="F89" s="318"/>
      <c r="G89" s="140"/>
      <c r="H89" s="232"/>
      <c r="I89" s="136"/>
      <c r="J89" s="136">
        <f t="shared" si="28"/>
        <v>0</v>
      </c>
      <c r="K89" s="98">
        <f>IF(OR($E89={"n","a",""}), ROUND($G89*$H89, 2), )</f>
        <v>0</v>
      </c>
      <c r="L89" s="98">
        <f t="shared" si="29"/>
        <v>0</v>
      </c>
      <c r="M89" s="29"/>
    </row>
    <row r="90" spans="1:13" s="24" customFormat="1" ht="13.7" customHeight="1">
      <c r="A90" s="314"/>
      <c r="B90" s="315"/>
      <c r="C90" s="314"/>
      <c r="D90" s="316"/>
      <c r="E90" s="317"/>
      <c r="F90" s="318"/>
      <c r="G90" s="140"/>
      <c r="H90" s="232"/>
      <c r="I90" s="136"/>
      <c r="J90" s="136">
        <f t="shared" si="28"/>
        <v>0</v>
      </c>
      <c r="K90" s="98">
        <f>IF(OR($E90={"n","a",""}), ROUND($G90*$H90, 2), )</f>
        <v>0</v>
      </c>
      <c r="L90" s="98">
        <f t="shared" si="29"/>
        <v>0</v>
      </c>
      <c r="M90" s="29"/>
    </row>
    <row r="91" spans="1:13" s="24" customFormat="1" ht="13.7" customHeight="1">
      <c r="A91" s="314"/>
      <c r="B91" s="315"/>
      <c r="C91" s="314"/>
      <c r="D91" s="316"/>
      <c r="E91" s="317"/>
      <c r="F91" s="318"/>
      <c r="G91" s="140"/>
      <c r="H91" s="232"/>
      <c r="I91" s="136"/>
      <c r="J91" s="136">
        <f>IF(ISNUMBER(I91),DWR_Number,)</f>
        <v>0</v>
      </c>
      <c r="K91" s="98">
        <f>IF(OR($E91={"n","a",""}), ROUND($G91*$H91, 2), )</f>
        <v>0</v>
      </c>
      <c r="L91" s="98">
        <f t="shared" si="29"/>
        <v>0</v>
      </c>
      <c r="M91" s="29"/>
    </row>
    <row r="92" spans="1:13" s="24" customFormat="1" ht="13.7" customHeight="1">
      <c r="H92" s="46" t="s">
        <v>77</v>
      </c>
      <c r="I92" s="5"/>
      <c r="J92" s="17"/>
      <c r="K92" s="99">
        <f>SUM($K84:$K91)</f>
        <v>0</v>
      </c>
      <c r="L92" s="99">
        <f>SUM($L84:$L91)</f>
        <v>0</v>
      </c>
      <c r="M92" s="33" t="s">
        <v>42</v>
      </c>
    </row>
    <row r="93" spans="1:13" s="24" customFormat="1" ht="13.7" customHeight="1">
      <c r="G93" s="32" t="s">
        <v>100</v>
      </c>
      <c r="H93" s="93">
        <f>IF(ReducedMarkups, GC_Markup_FoodLodgingReduced,GC_Markup_FoodLodging)</f>
        <v>0.15</v>
      </c>
      <c r="I93" s="185"/>
      <c r="J93" s="181"/>
      <c r="K93" s="100">
        <f>ROUND($K92*$H93,2)</f>
        <v>0</v>
      </c>
      <c r="L93" s="100">
        <f>ROUND($L92*$H93,2)</f>
        <v>0</v>
      </c>
      <c r="M93" s="33" t="s">
        <v>43</v>
      </c>
    </row>
    <row r="94" spans="1:13" s="24" customFormat="1" ht="13.7" customHeight="1" thickBot="1">
      <c r="G94" s="32" t="s">
        <v>101</v>
      </c>
      <c r="H94" s="109">
        <f ca="1">IF($L$14=0,0,IF(Previous_DWR_Total+K32+K49+K65+K79=DWR_Maximum,0,$L$14))</f>
        <v>0.1</v>
      </c>
      <c r="I94" s="186"/>
      <c r="J94" s="163"/>
      <c r="K94" s="110">
        <f ca="1">ROUND(IF(SUM($L92:$L93)*$H94+$K32+$K49+$K65+$K79+Previous_DWR_Total&gt;DWR_Maximum,DWR_Maximum-Previous_DWR_Total-$K32-$K49-$K65-$K79,SUM($L92:$L93)*$H94),2)</f>
        <v>0</v>
      </c>
      <c r="L94" s="97" t="str">
        <f ca="1">IF(SUM($L92:$L93)*$H94+$K32+$K49+$K65+$K79+Previous_DWR_Total&gt;DWR_Maximum,"(Adjusted)","")</f>
        <v/>
      </c>
      <c r="M94" s="33" t="s">
        <v>44</v>
      </c>
    </row>
    <row r="95" spans="1:13" s="24" customFormat="1" ht="14.85" customHeight="1" thickTop="1" thickBot="1">
      <c r="G95" s="35" t="s">
        <v>67</v>
      </c>
      <c r="H95" s="104">
        <f ca="1">$K95+$L95</f>
        <v>0</v>
      </c>
      <c r="I95" s="162"/>
      <c r="J95" s="162"/>
      <c r="K95" s="102">
        <f ca="1">SUM($K92:$K94)</f>
        <v>0</v>
      </c>
      <c r="L95" s="103">
        <f>SUM($L92:$L93)</f>
        <v>0</v>
      </c>
      <c r="M95" s="33" t="s">
        <v>45</v>
      </c>
    </row>
    <row r="96" spans="1:13" s="24" customFormat="1" ht="10.15" customHeight="1" thickTop="1">
      <c r="H96" s="36"/>
      <c r="I96" s="66"/>
      <c r="J96" s="66"/>
      <c r="K96" s="37"/>
      <c r="L96" s="37"/>
      <c r="M96" s="38"/>
    </row>
    <row r="97" spans="1:13" s="24" customFormat="1" ht="12.6" customHeight="1">
      <c r="A97" s="87" t="s">
        <v>106</v>
      </c>
      <c r="B97" s="39"/>
      <c r="C97" s="39"/>
      <c r="D97" s="39"/>
      <c r="E97" s="121" t="s">
        <v>56</v>
      </c>
      <c r="F97" s="122"/>
      <c r="G97" s="78" t="s">
        <v>76</v>
      </c>
      <c r="H97" s="78" t="s">
        <v>123</v>
      </c>
      <c r="I97" s="167"/>
      <c r="J97" s="171"/>
      <c r="K97" s="80" t="s">
        <v>6</v>
      </c>
      <c r="L97" s="85"/>
      <c r="M97" s="29"/>
    </row>
    <row r="98" spans="1:13" s="24" customFormat="1" ht="12.6" customHeight="1">
      <c r="A98" s="86" t="s">
        <v>11</v>
      </c>
      <c r="B98" s="131"/>
      <c r="C98" s="131"/>
      <c r="D98" s="131"/>
      <c r="E98" s="132" t="s">
        <v>87</v>
      </c>
      <c r="F98" s="125"/>
      <c r="G98" s="71" t="s">
        <v>12</v>
      </c>
      <c r="H98" s="71" t="s">
        <v>127</v>
      </c>
      <c r="I98" s="71" t="s">
        <v>126</v>
      </c>
      <c r="J98" s="71" t="s">
        <v>116</v>
      </c>
      <c r="K98" s="81" t="s">
        <v>70</v>
      </c>
      <c r="L98" s="81" t="s">
        <v>122</v>
      </c>
      <c r="M98" s="29"/>
    </row>
    <row r="99" spans="1:13" s="24" customFormat="1" ht="13.15" hidden="1" customHeight="1">
      <c r="A99" s="201" t="s">
        <v>152</v>
      </c>
      <c r="B99" s="203"/>
      <c r="C99" s="203"/>
      <c r="D99" s="203"/>
      <c r="E99" s="197"/>
      <c r="F99" s="198"/>
      <c r="G99" s="196"/>
      <c r="H99" s="233"/>
      <c r="I99" s="196"/>
      <c r="J99" s="196"/>
      <c r="K99" s="200"/>
      <c r="L99" s="200"/>
      <c r="M99" s="29"/>
    </row>
    <row r="100" spans="1:13" s="24" customFormat="1" ht="13.7" customHeight="1">
      <c r="A100" s="314"/>
      <c r="B100" s="315"/>
      <c r="C100" s="315"/>
      <c r="D100" s="316"/>
      <c r="E100" s="317"/>
      <c r="F100" s="318"/>
      <c r="G100" s="140"/>
      <c r="H100" s="232"/>
      <c r="I100" s="136"/>
      <c r="J100" s="136">
        <f t="shared" ref="J100:J107" si="30">IF(ISNUMBER(I100),DWR_Number,)</f>
        <v>0</v>
      </c>
      <c r="K100" s="98">
        <f>IF(OR($E100={"n","a",""}), ROUND($G100*$H100, 2), )</f>
        <v>0</v>
      </c>
      <c r="L100" s="98">
        <f>IF($E100="y", ROUND($G100*$H100, 2), )</f>
        <v>0</v>
      </c>
      <c r="M100" s="29"/>
    </row>
    <row r="101" spans="1:13" s="24" customFormat="1" ht="13.7" customHeight="1">
      <c r="A101" s="314"/>
      <c r="B101" s="315"/>
      <c r="C101" s="315"/>
      <c r="D101" s="316"/>
      <c r="E101" s="317"/>
      <c r="F101" s="318"/>
      <c r="G101" s="140"/>
      <c r="H101" s="232"/>
      <c r="I101" s="136"/>
      <c r="J101" s="136">
        <f>IF(ISNUMBER(I101),DWR_Number,)</f>
        <v>0</v>
      </c>
      <c r="K101" s="98">
        <f>IF(OR($E101={"n","a",""}), ROUND($G101*$H101, 2), )</f>
        <v>0</v>
      </c>
      <c r="L101" s="98">
        <f t="shared" ref="L101:L107" si="31">IF($E101="y", ROUND($G101*$H101, 2), )</f>
        <v>0</v>
      </c>
      <c r="M101" s="29"/>
    </row>
    <row r="102" spans="1:13" s="24" customFormat="1" ht="13.7" customHeight="1">
      <c r="A102" s="314"/>
      <c r="B102" s="315"/>
      <c r="C102" s="315"/>
      <c r="D102" s="316"/>
      <c r="E102" s="317"/>
      <c r="F102" s="318"/>
      <c r="G102" s="140"/>
      <c r="H102" s="232"/>
      <c r="I102" s="136"/>
      <c r="J102" s="136">
        <f t="shared" si="30"/>
        <v>0</v>
      </c>
      <c r="K102" s="98">
        <f>IF(OR($E102={"n","a",""}), ROUND($G102*$H102, 2), )</f>
        <v>0</v>
      </c>
      <c r="L102" s="98">
        <f t="shared" si="31"/>
        <v>0</v>
      </c>
      <c r="M102" s="29"/>
    </row>
    <row r="103" spans="1:13" s="24" customFormat="1" ht="13.7" customHeight="1">
      <c r="A103" s="314"/>
      <c r="B103" s="315"/>
      <c r="C103" s="315"/>
      <c r="D103" s="316"/>
      <c r="E103" s="317"/>
      <c r="F103" s="318"/>
      <c r="G103" s="140"/>
      <c r="H103" s="232"/>
      <c r="I103" s="136"/>
      <c r="J103" s="136">
        <f t="shared" si="30"/>
        <v>0</v>
      </c>
      <c r="K103" s="98">
        <f>IF(OR($E103={"n","a",""}), ROUND($G103*$H103, 2), )</f>
        <v>0</v>
      </c>
      <c r="L103" s="98">
        <f t="shared" si="31"/>
        <v>0</v>
      </c>
      <c r="M103" s="29"/>
    </row>
    <row r="104" spans="1:13" s="24" customFormat="1" ht="13.7" customHeight="1">
      <c r="A104" s="314"/>
      <c r="B104" s="315"/>
      <c r="C104" s="315"/>
      <c r="D104" s="316"/>
      <c r="E104" s="317"/>
      <c r="F104" s="318"/>
      <c r="G104" s="140"/>
      <c r="H104" s="232"/>
      <c r="I104" s="136"/>
      <c r="J104" s="136">
        <f t="shared" si="30"/>
        <v>0</v>
      </c>
      <c r="K104" s="98">
        <f>IF(OR($E104={"n","a",""}), ROUND($G104*$H104, 2), )</f>
        <v>0</v>
      </c>
      <c r="L104" s="98">
        <f t="shared" si="31"/>
        <v>0</v>
      </c>
      <c r="M104" s="29"/>
    </row>
    <row r="105" spans="1:13" s="24" customFormat="1" ht="13.7" customHeight="1">
      <c r="A105" s="314"/>
      <c r="B105" s="315"/>
      <c r="C105" s="315"/>
      <c r="D105" s="316"/>
      <c r="E105" s="317"/>
      <c r="F105" s="318"/>
      <c r="G105" s="140"/>
      <c r="H105" s="232"/>
      <c r="I105" s="136"/>
      <c r="J105" s="136">
        <f t="shared" si="30"/>
        <v>0</v>
      </c>
      <c r="K105" s="98">
        <f>IF(OR($E105={"n","a",""}), ROUND($G105*$H105, 2), )</f>
        <v>0</v>
      </c>
      <c r="L105" s="98">
        <f t="shared" si="31"/>
        <v>0</v>
      </c>
      <c r="M105" s="29"/>
    </row>
    <row r="106" spans="1:13" s="24" customFormat="1" ht="13.7" customHeight="1">
      <c r="A106" s="314"/>
      <c r="B106" s="315"/>
      <c r="C106" s="315"/>
      <c r="D106" s="316"/>
      <c r="E106" s="317"/>
      <c r="F106" s="318"/>
      <c r="G106" s="140"/>
      <c r="H106" s="232"/>
      <c r="I106" s="136"/>
      <c r="J106" s="136">
        <f t="shared" si="30"/>
        <v>0</v>
      </c>
      <c r="K106" s="98">
        <f>IF(OR($E106={"n","a",""}), ROUND($G106*$H106, 2), )</f>
        <v>0</v>
      </c>
      <c r="L106" s="98">
        <f t="shared" si="31"/>
        <v>0</v>
      </c>
      <c r="M106" s="29"/>
    </row>
    <row r="107" spans="1:13" s="24" customFormat="1" ht="13.7" customHeight="1">
      <c r="A107" s="314"/>
      <c r="B107" s="315"/>
      <c r="C107" s="315"/>
      <c r="D107" s="316"/>
      <c r="E107" s="317"/>
      <c r="F107" s="318"/>
      <c r="G107" s="140"/>
      <c r="H107" s="232"/>
      <c r="I107" s="136"/>
      <c r="J107" s="136">
        <f t="shared" si="30"/>
        <v>0</v>
      </c>
      <c r="K107" s="98">
        <f>IF(OR($E107={"n","a",""}), ROUND($G107*$H107, 2), )</f>
        <v>0</v>
      </c>
      <c r="L107" s="98">
        <f t="shared" si="31"/>
        <v>0</v>
      </c>
      <c r="M107" s="29"/>
    </row>
    <row r="108" spans="1:13" s="24" customFormat="1" ht="13.7" customHeight="1">
      <c r="A108" s="47" t="s">
        <v>151</v>
      </c>
      <c r="H108" s="46" t="s">
        <v>77</v>
      </c>
      <c r="I108" s="5"/>
      <c r="J108" s="17"/>
      <c r="K108" s="99">
        <f>SUM($K99:$K107)</f>
        <v>0</v>
      </c>
      <c r="L108" s="99">
        <f>SUM($L99:$L107)</f>
        <v>0</v>
      </c>
      <c r="M108" s="33" t="s">
        <v>46</v>
      </c>
    </row>
    <row r="109" spans="1:13" s="24" customFormat="1" ht="13.7" customHeight="1">
      <c r="G109" s="32" t="s">
        <v>102</v>
      </c>
      <c r="H109" s="95">
        <v>0</v>
      </c>
      <c r="I109" s="184"/>
      <c r="J109" s="181"/>
      <c r="K109" s="100">
        <f>ROUND($K108*$H109,2)</f>
        <v>0</v>
      </c>
      <c r="L109" s="100">
        <f>ROUND(L108*$H109,2)</f>
        <v>0</v>
      </c>
      <c r="M109" s="33" t="s">
        <v>47</v>
      </c>
    </row>
    <row r="110" spans="1:13" s="24" customFormat="1" ht="13.7" customHeight="1" thickBot="1">
      <c r="G110" s="32" t="s">
        <v>103</v>
      </c>
      <c r="H110" s="109">
        <f ca="1">IF($L$14=0,0,IF(Previous_DWR_Total+K32+K49+K65+K79+K94=DWR_Maximum,0,$L$14))</f>
        <v>0.1</v>
      </c>
      <c r="I110" s="186"/>
      <c r="J110"/>
      <c r="K110" s="110">
        <f ca="1">ROUND(IF(SUM($L108:$L109)*$H110+$K32+$K49+$K65+$K79+$K94+Previous_DWR_Total&gt;DWR_Maximum,DWR_Maximum-Previous_DWR_Total-$K32-$K49-$K65-$K79-$K94,SUM($L108:$L109)*$H110),2)</f>
        <v>0</v>
      </c>
      <c r="L110" s="76" t="str">
        <f ca="1">IF(SUM($L108:$L109)*$H110+$K32+$K49+$K65+$K79+$K94+Previous_DWR_Total&gt;DWR_Maximum,"(Adjusted)","")</f>
        <v/>
      </c>
      <c r="M110" s="33" t="s">
        <v>48</v>
      </c>
    </row>
    <row r="111" spans="1:13" s="24" customFormat="1" ht="14.85" customHeight="1" thickTop="1" thickBot="1">
      <c r="G111" s="35" t="s">
        <v>66</v>
      </c>
      <c r="H111" s="104">
        <f ca="1">$K111+$L111</f>
        <v>0</v>
      </c>
      <c r="I111" s="162"/>
      <c r="J111" s="162"/>
      <c r="K111" s="103">
        <f ca="1">SUM($K108:$K110)</f>
        <v>0</v>
      </c>
      <c r="L111" s="103">
        <f>SUM($L108:$L109)</f>
        <v>0</v>
      </c>
      <c r="M111" s="33" t="s">
        <v>49</v>
      </c>
    </row>
    <row r="112" spans="1:13" s="24" customFormat="1" ht="10.15" customHeight="1" thickTop="1">
      <c r="G112" s="44"/>
      <c r="H112" s="45"/>
      <c r="I112" s="66"/>
      <c r="J112" s="164"/>
      <c r="K112" s="37"/>
      <c r="L112" s="37"/>
      <c r="M112" s="33"/>
    </row>
    <row r="113" spans="1:13" ht="13.7" customHeight="1">
      <c r="A113" s="48" t="s">
        <v>55</v>
      </c>
      <c r="J113" s="5"/>
      <c r="K113" s="43" t="s">
        <v>70</v>
      </c>
      <c r="L113" s="81" t="s">
        <v>122</v>
      </c>
      <c r="M113" s="49"/>
    </row>
    <row r="114" spans="1:13" ht="13.15" customHeight="1">
      <c r="A114" s="50" t="s">
        <v>88</v>
      </c>
      <c r="B114" s="17"/>
      <c r="C114" s="17"/>
      <c r="D114" s="18"/>
      <c r="H114" s="51" t="s">
        <v>72</v>
      </c>
      <c r="J114" s="165"/>
      <c r="K114" s="105">
        <f>$K28+$K47+$K63+$K77+$K92+$K108</f>
        <v>0</v>
      </c>
      <c r="L114" s="100">
        <f>$L28+$L47+$L63+$L77+$L92+$L108</f>
        <v>0</v>
      </c>
      <c r="M114" s="52" t="s">
        <v>50</v>
      </c>
    </row>
    <row r="115" spans="1:13" ht="13.15" customHeight="1">
      <c r="A115" s="53"/>
      <c r="B115" s="173"/>
      <c r="C115" s="173"/>
      <c r="D115" s="174"/>
      <c r="H115" s="51" t="s">
        <v>91</v>
      </c>
      <c r="J115" s="165"/>
      <c r="K115" s="105">
        <f>$K29+$K30+$K31+$K48+$K64+ $K78+$K93+$K109</f>
        <v>0</v>
      </c>
      <c r="L115" s="100">
        <f>$L29+$L30+$L31+$L48+$L64+$L78+$L93+$L109</f>
        <v>0</v>
      </c>
      <c r="M115" s="52" t="s">
        <v>51</v>
      </c>
    </row>
    <row r="116" spans="1:13" ht="13.15" customHeight="1">
      <c r="A116" s="16" t="s">
        <v>15</v>
      </c>
      <c r="B116" s="17"/>
      <c r="C116" s="18"/>
      <c r="D116" s="56" t="s">
        <v>85</v>
      </c>
      <c r="E116" s="57"/>
      <c r="F116" s="57"/>
      <c r="H116" s="51" t="s">
        <v>71</v>
      </c>
      <c r="J116" s="165"/>
      <c r="K116" s="105">
        <f ca="1">$K32+$K49+$K65+$K79+$K94+$K110</f>
        <v>0</v>
      </c>
      <c r="L116" s="106"/>
      <c r="M116" s="52" t="s">
        <v>52</v>
      </c>
    </row>
    <row r="117" spans="1:13" ht="13.15" customHeight="1" thickBot="1">
      <c r="A117" s="311"/>
      <c r="B117" s="312"/>
      <c r="C117" s="313"/>
      <c r="D117" s="159"/>
      <c r="E117"/>
      <c r="F117" s="57"/>
      <c r="H117" s="58" t="s">
        <v>54</v>
      </c>
      <c r="J117" s="165"/>
      <c r="K117" s="96">
        <f ca="1">$K114+$K115+$K116</f>
        <v>0</v>
      </c>
      <c r="L117" s="101">
        <f>$L114+$L115</f>
        <v>0</v>
      </c>
      <c r="M117" s="52" t="s">
        <v>53</v>
      </c>
    </row>
    <row r="118" spans="1:13" ht="28.9" customHeight="1" thickTop="1" thickBot="1">
      <c r="A118" s="319" t="s">
        <v>105</v>
      </c>
      <c r="B118" s="319"/>
      <c r="C118" s="319"/>
      <c r="D118" s="319"/>
      <c r="E118" s="59"/>
      <c r="F118" s="59"/>
      <c r="G118" s="59"/>
      <c r="H118" s="60" t="s">
        <v>92</v>
      </c>
      <c r="J118" s="165"/>
      <c r="K118" s="74">
        <f ca="1">$K117+$L117</f>
        <v>0</v>
      </c>
      <c r="L118" s="75"/>
      <c r="M118" s="10"/>
    </row>
    <row r="119" spans="1:13" ht="5.45" customHeight="1" thickTop="1">
      <c r="A119" s="61"/>
      <c r="B119" s="61"/>
      <c r="C119" s="61"/>
      <c r="D119" s="61"/>
      <c r="E119" s="59"/>
      <c r="F119" s="59"/>
      <c r="G119" s="59"/>
      <c r="H119" s="60"/>
      <c r="I119" s="165"/>
      <c r="J119" s="165"/>
      <c r="K119" s="62"/>
      <c r="L119" s="63"/>
      <c r="M119" s="10"/>
    </row>
    <row r="120" spans="1:13" ht="13.7" customHeight="1">
      <c r="A120" s="48" t="s">
        <v>89</v>
      </c>
      <c r="E120" s="64"/>
      <c r="F120" s="64"/>
      <c r="J120" s="5"/>
      <c r="K120" s="65"/>
      <c r="L120" s="65"/>
      <c r="M120" s="10"/>
    </row>
    <row r="121" spans="1:13" ht="13.7" customHeight="1">
      <c r="A121" s="48" t="s">
        <v>23</v>
      </c>
      <c r="F121" s="48" t="s">
        <v>90</v>
      </c>
      <c r="J121" s="5"/>
      <c r="M121" s="66"/>
    </row>
    <row r="122" spans="1:13" ht="10.9" customHeight="1">
      <c r="A122" s="50" t="s">
        <v>22</v>
      </c>
      <c r="B122" s="17"/>
      <c r="C122" s="17"/>
      <c r="D122" s="18"/>
      <c r="F122" s="50" t="s">
        <v>61</v>
      </c>
      <c r="G122" s="17"/>
      <c r="H122" s="67"/>
      <c r="I122" s="166"/>
      <c r="J122" s="166"/>
      <c r="K122" s="17"/>
      <c r="L122" s="18"/>
      <c r="M122" s="5"/>
    </row>
    <row r="123" spans="1:13" ht="13.15" customHeight="1">
      <c r="A123" s="53"/>
      <c r="B123" s="54"/>
      <c r="C123" s="54"/>
      <c r="D123" s="55"/>
      <c r="F123" s="68"/>
      <c r="G123" s="69"/>
      <c r="H123" s="54"/>
      <c r="I123" s="54"/>
      <c r="J123" s="54"/>
      <c r="K123" s="54"/>
      <c r="L123" s="55"/>
      <c r="M123" s="5"/>
    </row>
    <row r="124" spans="1:13" ht="10.15" customHeight="1">
      <c r="A124" s="16" t="s">
        <v>15</v>
      </c>
      <c r="B124" s="17"/>
      <c r="C124" s="18"/>
      <c r="D124" s="56" t="s">
        <v>85</v>
      </c>
      <c r="F124" s="21" t="s">
        <v>15</v>
      </c>
      <c r="J124" s="5"/>
      <c r="L124" s="56" t="s">
        <v>85</v>
      </c>
      <c r="M124" s="5"/>
    </row>
    <row r="125" spans="1:13" ht="13.15" customHeight="1">
      <c r="A125" s="311"/>
      <c r="B125" s="312"/>
      <c r="C125" s="313"/>
      <c r="D125" s="159"/>
      <c r="E125"/>
      <c r="F125" s="311"/>
      <c r="G125" s="312"/>
      <c r="H125" s="312"/>
      <c r="I125" s="312"/>
      <c r="J125" s="312"/>
      <c r="K125" s="313"/>
      <c r="L125" s="159"/>
      <c r="M125"/>
    </row>
  </sheetData>
  <sheetProtection algorithmName="SHA-512" hashValue="szOXeAuS7Tn4AxMOvw/KTj/qj8N9AboTjAV1liXA4eKN9hAusfRHEhi3FcVrq+cmfphlB4fzIaTFE9mM2OspGw==" saltValue="236Eh20r0kxqP/Z105pJFQ==" spinCount="100000" sheet="1" objects="1" scenarios="1" selectLockedCells="1"/>
  <dataConsolidate link="1"/>
  <mergeCells count="126">
    <mergeCell ref="E25:F25"/>
    <mergeCell ref="C40:D40"/>
    <mergeCell ref="E40:F40"/>
    <mergeCell ref="A19:B19"/>
    <mergeCell ref="C19:D19"/>
    <mergeCell ref="E19:F19"/>
    <mergeCell ref="A20:B20"/>
    <mergeCell ref="C20:D20"/>
    <mergeCell ref="E20:F20"/>
    <mergeCell ref="A21:B21"/>
    <mergeCell ref="C21:D21"/>
    <mergeCell ref="E21:F21"/>
    <mergeCell ref="A22:B22"/>
    <mergeCell ref="C22:D22"/>
    <mergeCell ref="E22:F22"/>
    <mergeCell ref="A25:B25"/>
    <mergeCell ref="C38:D38"/>
    <mergeCell ref="A24:B24"/>
    <mergeCell ref="C24:D24"/>
    <mergeCell ref="E24:F24"/>
    <mergeCell ref="A23:B23"/>
    <mergeCell ref="C23:D23"/>
    <mergeCell ref="E23:F23"/>
    <mergeCell ref="E38:F38"/>
    <mergeCell ref="C25:D25"/>
    <mergeCell ref="A27:B27"/>
    <mergeCell ref="A57:D57"/>
    <mergeCell ref="E57:F57"/>
    <mergeCell ref="E26:F26"/>
    <mergeCell ref="E27:F27"/>
    <mergeCell ref="A26:B26"/>
    <mergeCell ref="C41:D41"/>
    <mergeCell ref="E41:F41"/>
    <mergeCell ref="C43:D43"/>
    <mergeCell ref="E43:F43"/>
    <mergeCell ref="C44:D44"/>
    <mergeCell ref="C45:D45"/>
    <mergeCell ref="E45:F45"/>
    <mergeCell ref="E44:F44"/>
    <mergeCell ref="E55:F55"/>
    <mergeCell ref="C46:D46"/>
    <mergeCell ref="C39:D39"/>
    <mergeCell ref="E39:F39"/>
    <mergeCell ref="A55:D55"/>
    <mergeCell ref="C26:D26"/>
    <mergeCell ref="C27:D27"/>
    <mergeCell ref="A56:D56"/>
    <mergeCell ref="E56:F56"/>
    <mergeCell ref="E46:F46"/>
    <mergeCell ref="C42:D42"/>
    <mergeCell ref="E58:F58"/>
    <mergeCell ref="A72:D72"/>
    <mergeCell ref="E72:F72"/>
    <mergeCell ref="A71:D71"/>
    <mergeCell ref="E71:F71"/>
    <mergeCell ref="A73:D73"/>
    <mergeCell ref="E73:F73"/>
    <mergeCell ref="E42:F42"/>
    <mergeCell ref="A59:D59"/>
    <mergeCell ref="E59:F59"/>
    <mergeCell ref="A58:D58"/>
    <mergeCell ref="E60:F60"/>
    <mergeCell ref="E61:F61"/>
    <mergeCell ref="A61:D61"/>
    <mergeCell ref="A60:D60"/>
    <mergeCell ref="C83:D83"/>
    <mergeCell ref="E74:F74"/>
    <mergeCell ref="A62:D62"/>
    <mergeCell ref="A74:D74"/>
    <mergeCell ref="E85:F85"/>
    <mergeCell ref="A75:D75"/>
    <mergeCell ref="C85:D85"/>
    <mergeCell ref="E62:F62"/>
    <mergeCell ref="E75:F75"/>
    <mergeCell ref="A76:D76"/>
    <mergeCell ref="E76:F76"/>
    <mergeCell ref="A85:B85"/>
    <mergeCell ref="A83:B83"/>
    <mergeCell ref="E91:F91"/>
    <mergeCell ref="E89:F89"/>
    <mergeCell ref="E86:F86"/>
    <mergeCell ref="C86:D86"/>
    <mergeCell ref="A91:B91"/>
    <mergeCell ref="C91:D91"/>
    <mergeCell ref="A87:B87"/>
    <mergeCell ref="C87:D87"/>
    <mergeCell ref="E87:F87"/>
    <mergeCell ref="A86:B86"/>
    <mergeCell ref="A89:B89"/>
    <mergeCell ref="A88:B88"/>
    <mergeCell ref="A90:B90"/>
    <mergeCell ref="C90:D90"/>
    <mergeCell ref="E90:F90"/>
    <mergeCell ref="C89:D89"/>
    <mergeCell ref="C88:D88"/>
    <mergeCell ref="E88:F88"/>
    <mergeCell ref="K4:L4"/>
    <mergeCell ref="A7:E7"/>
    <mergeCell ref="A4:C4"/>
    <mergeCell ref="D4:E4"/>
    <mergeCell ref="E16:F16"/>
    <mergeCell ref="G7:L7"/>
    <mergeCell ref="G8:L8"/>
    <mergeCell ref="G9:L9"/>
    <mergeCell ref="G10:L10"/>
    <mergeCell ref="A9:E10"/>
    <mergeCell ref="A125:C125"/>
    <mergeCell ref="F125:K125"/>
    <mergeCell ref="A102:D102"/>
    <mergeCell ref="E100:F100"/>
    <mergeCell ref="E102:F102"/>
    <mergeCell ref="A100:D100"/>
    <mergeCell ref="A118:D118"/>
    <mergeCell ref="A107:D107"/>
    <mergeCell ref="E107:F107"/>
    <mergeCell ref="A104:D104"/>
    <mergeCell ref="E104:F104"/>
    <mergeCell ref="A105:D105"/>
    <mergeCell ref="A117:C117"/>
    <mergeCell ref="A106:D106"/>
    <mergeCell ref="E106:F106"/>
    <mergeCell ref="E105:F105"/>
    <mergeCell ref="A103:D103"/>
    <mergeCell ref="E103:F103"/>
    <mergeCell ref="A101:D101"/>
    <mergeCell ref="E101:F101"/>
  </mergeCells>
  <conditionalFormatting sqref="A4 D4 K4 G7:L10 A9 A18:H27 H29:H30 A37:H46 A54:H62 A70:H76 A84:H91 A99:H107 H109 A117 D117 A125 D125 F125 L125">
    <cfRule type="expression" dxfId="104" priority="1">
      <formula>Data_Entry_Cells_Format=TRUE</formula>
    </cfRule>
  </conditionalFormatting>
  <dataValidations count="10">
    <dataValidation type="custom" operator="greaterThan" allowBlank="1" showErrorMessage="1" errorTitle="Invalid Entry" error="This cell must be a positive or negative numeric value." sqref="G99:G107 G54:G62 G70:G76 G18:G27 G84:G91 G37:G46" xr:uid="{00000000-0002-0000-0200-000000000000}">
      <formula1>ISNUMBER(G18)</formula1>
    </dataValidation>
    <dataValidation type="date" operator="greaterThan" allowBlank="1" showInputMessage="1" showErrorMessage="1" errorTitle="Invalid Entry" error="This cell must contain a date after 2020 and enterd in the format yyyy-mm-dd." sqref="K4:L4 D125 D117 L125" xr:uid="{00000000-0002-0000-0200-000001000000}">
      <formula1>43831</formula1>
    </dataValidation>
    <dataValidation type="list" allowBlank="1" showDropDown="1" showInputMessage="1" showErrorMessage="1" errorTitle="Invalid Entry" error="A &quot;y&quot;, &quot;n&quot; or &quot;a&quot; must be entered." sqref="E100:F107 E55:F62 E71:F76 E85:F91 E19:F27 E38:F46" xr:uid="{00000000-0002-0000-0200-000002000000}">
      <formula1>"y,n,a,Y,N,A"</formula1>
    </dataValidation>
    <dataValidation type="custom" allowBlank="1" showErrorMessage="1" errorTitle="Invalid Entry" error="A numeric rate or unit price must be entered." sqref="H99:H107 H54:H62 H70:H76 H18:H27 H84:H91 H37:H46" xr:uid="{00000000-0002-0000-0200-000003000000}">
      <formula1>ISNUMBER(H18)</formula1>
    </dataValidation>
    <dataValidation type="list" showInputMessage="1" showErrorMessage="1" errorTitle="Invalid Tool Allowance" error="Please select a value from the dropdown." sqref="H30" xr:uid="{00000000-0002-0000-0200-000004000000}">
      <formula1>"1%,2%"</formula1>
    </dataValidation>
    <dataValidation type="decimal" allowBlank="1" showInputMessage="1" showErrorMessage="1" errorTitle="Invalid Entry" error="The payroll Additives value must be a percentage greater than or equal to 0%." sqref="H29" xr:uid="{00000000-0002-0000-0200-000005000000}">
      <formula1>0</formula1>
      <formula2>100</formula2>
    </dataValidation>
    <dataValidation type="list" errorStyle="warning" allowBlank="1" showErrorMessage="1" errorTitle="Invalid Entry" error="A dropdown selection, created in the Validations worksheet, nust be used." sqref="B85:B91" xr:uid="{00000000-0002-0000-0200-000006000000}">
      <formula1>INDIRECT("TblFoodLodge[Validation]")</formula1>
    </dataValidation>
    <dataValidation type="list" allowBlank="1" showDropDown="1" showErrorMessage="1" errorTitle="Invalid Entry" error="Please select from the dropdown or enter a new lookup in the 'Validations' worksheet." sqref="A85:A91" xr:uid="{00000000-0002-0000-0200-000007000000}">
      <formula1>INDIRECT("TblValE[Validation]")</formula1>
    </dataValidation>
    <dataValidation type="list" allowBlank="1" showDropDown="1" showErrorMessage="1" errorTitle="Invalid Entry" error="Please select from the dropdown or enter a new lookup in the 'Validations' worksheet." sqref="A19:A27" xr:uid="{00000000-0002-0000-0200-000008000000}">
      <formula1>INDIRECT("TblValA[Validation]")</formula1>
    </dataValidation>
    <dataValidation type="list" allowBlank="1" showDropDown="1" showErrorMessage="1" errorTitle="Invalid Entry" error="Please select from the dropdown or enter a new lookup in the 'Validations' worksheet." sqref="A38:A46" xr:uid="{00000000-0002-0000-0200-000009000000}">
      <formula1>INDIRECT("TblValB[Validation]")</formula1>
    </dataValidation>
  </dataValidations>
  <printOptions horizontalCentered="1"/>
  <pageMargins left="0.51181102362204722" right="0.51181102362204722" top="0.19685039370078738" bottom="0.39370078740157477" header="0" footer="0.19685039370078738"/>
  <pageSetup scale="81" fitToHeight="0" orientation="portrait" horizontalDpi="300" verticalDpi="300" r:id="rId1"/>
  <headerFooter>
    <oddFooter>&amp;L&amp;08H0358 - Version 14 (January 30, 2025)&amp;C&amp;B&amp;08Distribution:&amp;B Original - Progress Estimate, Copies - Contractor, Ministry Representative, Project Manager&amp;R&amp;08Page &amp;P of &amp;N</oddFooter>
  </headerFooter>
  <rowBreaks count="1" manualBreakCount="1">
    <brk id="66" max="12" man="1"/>
  </rowBreaks>
  <ignoredErrors>
    <ignoredError sqref="D5" numberStoredAsText="1"/>
  </ignoredErrors>
  <drawing r:id="rId2"/>
  <legacyDrawing r:id="rId3"/>
  <controls>
    <mc:AlternateContent xmlns:mc="http://schemas.openxmlformats.org/markup-compatibility/2006">
      <mc:Choice Requires="x14">
        <control shapeId="6168" r:id="rId4" name="H0358Combo">
          <controlPr defaultSize="0" print="0" autoLine="0" r:id="rId5">
            <anchor moveWithCells="1">
              <from>
                <xdr:col>0</xdr:col>
                <xdr:colOff>0</xdr:colOff>
                <xdr:row>12</xdr:row>
                <xdr:rowOff>142875</xdr:rowOff>
              </from>
              <to>
                <xdr:col>2</xdr:col>
                <xdr:colOff>28575</xdr:colOff>
                <xdr:row>14</xdr:row>
                <xdr:rowOff>9525</xdr:rowOff>
              </to>
            </anchor>
          </controlPr>
        </control>
      </mc:Choice>
      <mc:Fallback>
        <control shapeId="6168" r:id="rId4" name="H0358Combo"/>
      </mc:Fallback>
    </mc:AlternateContent>
    <mc:AlternateContent xmlns:mc="http://schemas.openxmlformats.org/markup-compatibility/2006">
      <mc:Choice Requires="x14">
        <control shapeId="6186" r:id="rId6" name="Repair_Shading">
          <controlPr defaultSize="0" print="0" autoLine="0" r:id="rId7">
            <anchor moveWithCells="1">
              <from>
                <xdr:col>3</xdr:col>
                <xdr:colOff>247650</xdr:colOff>
                <xdr:row>0</xdr:row>
                <xdr:rowOff>28575</xdr:rowOff>
              </from>
              <to>
                <xdr:col>4</xdr:col>
                <xdr:colOff>171450</xdr:colOff>
                <xdr:row>1</xdr:row>
                <xdr:rowOff>66675</xdr:rowOff>
              </to>
            </anchor>
          </controlPr>
        </control>
      </mc:Choice>
      <mc:Fallback>
        <control shapeId="6186" r:id="rId6" name="Repair_Shading"/>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sInstructions">
    <pageSetUpPr fitToPage="1"/>
  </sheetPr>
  <dimension ref="B1:C68"/>
  <sheetViews>
    <sheetView showGridLines="0" showRowColHeaders="0" tabSelected="1" zoomScale="130" zoomScaleNormal="130" workbookViewId="0">
      <selection activeCell="B1" sqref="B1:C1"/>
    </sheetView>
  </sheetViews>
  <sheetFormatPr defaultColWidth="8.85546875" defaultRowHeight="15"/>
  <cols>
    <col min="1" max="1" width="2.42578125" customWidth="1"/>
    <col min="2" max="2" width="47.28515625" bestFit="1" customWidth="1"/>
    <col min="3" max="3" width="48.28515625" customWidth="1"/>
    <col min="4" max="4" width="2.42578125" customWidth="1"/>
  </cols>
  <sheetData>
    <row r="1" spans="2:3" ht="6" customHeight="1">
      <c r="B1" s="338"/>
      <c r="C1" s="338"/>
    </row>
    <row r="2" spans="2:3" ht="20.100000000000001" customHeight="1">
      <c r="B2" s="352" t="s">
        <v>162</v>
      </c>
      <c r="C2" s="352"/>
    </row>
    <row r="3" spans="2:3" ht="6" customHeight="1">
      <c r="B3" s="340"/>
      <c r="C3" s="340"/>
    </row>
    <row r="4" spans="2:3" ht="39.950000000000003" customHeight="1">
      <c r="B4" s="353" t="s">
        <v>183</v>
      </c>
      <c r="C4" s="354"/>
    </row>
    <row r="5" spans="2:3" ht="6" customHeight="1">
      <c r="B5" s="340"/>
      <c r="C5" s="340"/>
    </row>
    <row r="6" spans="2:3" ht="72" customHeight="1">
      <c r="B6" s="355" t="s">
        <v>208</v>
      </c>
      <c r="C6" s="355"/>
    </row>
    <row r="7" spans="2:3" ht="6" customHeight="1">
      <c r="B7" s="340"/>
      <c r="C7" s="340"/>
    </row>
    <row r="8" spans="2:3" ht="30" customHeight="1">
      <c r="B8" s="356" t="s">
        <v>174</v>
      </c>
      <c r="C8" s="357"/>
    </row>
    <row r="9" spans="2:3" ht="6" customHeight="1">
      <c r="B9" s="340"/>
      <c r="C9" s="340"/>
    </row>
    <row r="10" spans="2:3" ht="54.95" customHeight="1">
      <c r="B10" s="350" t="s">
        <v>200</v>
      </c>
      <c r="C10" s="351"/>
    </row>
    <row r="11" spans="2:3" ht="6" customHeight="1">
      <c r="B11" s="340"/>
      <c r="C11" s="340"/>
    </row>
    <row r="12" spans="2:3" ht="24" customHeight="1">
      <c r="B12" s="358" t="str" cm="1">
        <f t="array" ref="B12">IFERROR(WarnNoVBA(),"MACROS ARE DISABLED (ACTIVEX STATUS UNKNOWN) SEE TRUST CENTER SETTINGS BELOW")</f>
        <v>✓  MACRO CONTENT ENABLED      ✓  ACTIVEX CONTENT ENABLED</v>
      </c>
      <c r="C12" s="358"/>
    </row>
    <row r="13" spans="2:3" ht="6" customHeight="1">
      <c r="B13" s="338"/>
      <c r="C13" s="338"/>
    </row>
    <row r="14" spans="2:3" ht="16.5" customHeight="1">
      <c r="B14" s="360" t="s">
        <v>179</v>
      </c>
      <c r="C14" s="361"/>
    </row>
    <row r="15" spans="2:3" ht="95.1" customHeight="1">
      <c r="B15" s="359"/>
      <c r="C15" s="340"/>
    </row>
    <row r="16" spans="2:3" ht="6" customHeight="1">
      <c r="B16" s="338"/>
      <c r="C16" s="338"/>
    </row>
    <row r="17" spans="2:3" ht="312" customHeight="1">
      <c r="B17" s="345" t="s">
        <v>207</v>
      </c>
      <c r="C17" s="346"/>
    </row>
    <row r="18" spans="2:3" ht="6" customHeight="1">
      <c r="B18" s="338"/>
      <c r="C18" s="338"/>
    </row>
    <row r="19" spans="2:3" ht="180" customHeight="1">
      <c r="B19" s="345" t="s">
        <v>201</v>
      </c>
      <c r="C19" s="346"/>
    </row>
    <row r="20" spans="2:3" ht="6" customHeight="1">
      <c r="B20" s="338"/>
      <c r="C20" s="338"/>
    </row>
    <row r="21" spans="2:3" ht="36.950000000000003" customHeight="1">
      <c r="B21" s="349" t="s">
        <v>205</v>
      </c>
      <c r="C21" s="349"/>
    </row>
    <row r="22" spans="2:3" ht="6" customHeight="1">
      <c r="B22" s="340"/>
      <c r="C22" s="340"/>
    </row>
    <row r="23" spans="2:3" ht="45.95" customHeight="1">
      <c r="B23" s="348" t="s">
        <v>204</v>
      </c>
      <c r="C23" s="348"/>
    </row>
    <row r="24" spans="2:3" ht="6" customHeight="1">
      <c r="B24" s="263"/>
      <c r="C24" s="263"/>
    </row>
    <row r="25" spans="2:3" ht="36" customHeight="1">
      <c r="B25" s="349" t="s">
        <v>206</v>
      </c>
      <c r="C25" s="349"/>
    </row>
    <row r="26" spans="2:3" ht="6" customHeight="1">
      <c r="B26" s="340"/>
      <c r="C26" s="340"/>
    </row>
    <row r="27" spans="2:3" ht="30" customHeight="1">
      <c r="B27" s="348" t="s">
        <v>194</v>
      </c>
      <c r="C27" s="348"/>
    </row>
    <row r="28" spans="2:3" ht="6" customHeight="1">
      <c r="B28" s="338"/>
      <c r="C28" s="338"/>
    </row>
    <row r="29" spans="2:3" ht="45.95" customHeight="1">
      <c r="B29" s="348" t="s">
        <v>195</v>
      </c>
      <c r="C29" s="348"/>
    </row>
    <row r="30" spans="2:3" ht="6" customHeight="1">
      <c r="B30" s="338"/>
      <c r="C30" s="338"/>
    </row>
    <row r="31" spans="2:3" ht="132.94999999999999" customHeight="1">
      <c r="B31" s="348" t="s">
        <v>198</v>
      </c>
      <c r="C31" s="348"/>
    </row>
    <row r="32" spans="2:3" ht="6" customHeight="1">
      <c r="B32" s="338"/>
      <c r="C32" s="338"/>
    </row>
    <row r="33" spans="2:3" ht="36" customHeight="1">
      <c r="B33" s="349" t="s">
        <v>196</v>
      </c>
      <c r="C33" s="349"/>
    </row>
    <row r="34" spans="2:3" ht="6" customHeight="1">
      <c r="B34" s="338"/>
      <c r="C34" s="338"/>
    </row>
    <row r="35" spans="2:3" ht="57" customHeight="1">
      <c r="B35" s="348" t="s">
        <v>216</v>
      </c>
      <c r="C35" s="348"/>
    </row>
    <row r="36" spans="2:3" ht="6" customHeight="1">
      <c r="B36" s="338"/>
      <c r="C36" s="338"/>
    </row>
    <row r="37" spans="2:3" ht="42" customHeight="1">
      <c r="B37" s="348" t="s">
        <v>182</v>
      </c>
      <c r="C37" s="348"/>
    </row>
    <row r="38" spans="2:3" ht="6" customHeight="1">
      <c r="B38" s="340"/>
      <c r="C38" s="340"/>
    </row>
    <row r="39" spans="2:3" ht="27" customHeight="1">
      <c r="B39" s="348" t="s">
        <v>186</v>
      </c>
      <c r="C39" s="348"/>
    </row>
    <row r="40" spans="2:3" ht="6" customHeight="1">
      <c r="B40" s="340"/>
      <c r="C40" s="340"/>
    </row>
    <row r="41" spans="2:3" ht="29.1" customHeight="1">
      <c r="B41" s="348" t="s">
        <v>178</v>
      </c>
      <c r="C41" s="348"/>
    </row>
    <row r="42" spans="2:3" ht="6" customHeight="1">
      <c r="B42" s="340"/>
      <c r="C42" s="340"/>
    </row>
    <row r="43" spans="2:3" ht="15" customHeight="1">
      <c r="B43" s="348" t="s">
        <v>188</v>
      </c>
      <c r="C43" s="348"/>
    </row>
    <row r="44" spans="2:3" ht="6" customHeight="1">
      <c r="B44" s="340"/>
      <c r="C44" s="340"/>
    </row>
    <row r="45" spans="2:3" ht="57" customHeight="1">
      <c r="B45" s="348" t="s">
        <v>215</v>
      </c>
      <c r="C45" s="348"/>
    </row>
    <row r="46" spans="2:3" ht="6" customHeight="1">
      <c r="B46" s="340"/>
      <c r="C46" s="340"/>
    </row>
    <row r="47" spans="2:3" ht="15" customHeight="1">
      <c r="B47" s="347" t="s">
        <v>185</v>
      </c>
      <c r="C47" s="347"/>
    </row>
    <row r="48" spans="2:3" ht="6" customHeight="1">
      <c r="B48" s="340"/>
      <c r="C48" s="340"/>
    </row>
    <row r="49" spans="2:3" ht="30" customHeight="1">
      <c r="B49" s="348" t="s">
        <v>191</v>
      </c>
      <c r="C49" s="348"/>
    </row>
    <row r="50" spans="2:3" ht="6" customHeight="1">
      <c r="B50" s="264"/>
      <c r="C50" s="264"/>
    </row>
    <row r="51" spans="2:3" ht="18.95" customHeight="1">
      <c r="B51" s="347" t="s">
        <v>189</v>
      </c>
      <c r="C51" s="347"/>
    </row>
    <row r="52" spans="2:3" ht="6" customHeight="1">
      <c r="B52" s="338"/>
      <c r="C52" s="338"/>
    </row>
    <row r="53" spans="2:3" ht="36" customHeight="1">
      <c r="B53" s="349" t="s">
        <v>199</v>
      </c>
      <c r="C53" s="349"/>
    </row>
    <row r="54" spans="2:3" ht="6" customHeight="1">
      <c r="B54" s="338"/>
      <c r="C54" s="338"/>
    </row>
    <row r="55" spans="2:3" ht="15" customHeight="1">
      <c r="B55" s="344" t="str" cm="1">
        <f t="array" ref="B55">GetDocumentProperties(3)</f>
        <v>Version 14 (Sept 18, 2025)</v>
      </c>
      <c r="C55" s="343"/>
    </row>
    <row r="56" spans="2:3" ht="6" customHeight="1">
      <c r="B56" s="340"/>
      <c r="C56" s="340"/>
    </row>
    <row r="57" spans="2:3" ht="24" customHeight="1">
      <c r="B57" s="342" t="s">
        <v>180</v>
      </c>
      <c r="C57" s="343"/>
    </row>
    <row r="58" spans="2:3" ht="15" customHeight="1">
      <c r="B58" s="339" t="s">
        <v>214</v>
      </c>
      <c r="C58" s="341"/>
    </row>
    <row r="59" spans="2:3" ht="15" customHeight="1">
      <c r="B59" s="339" t="s">
        <v>203</v>
      </c>
      <c r="C59" s="341"/>
    </row>
    <row r="60" spans="2:3" ht="15" customHeight="1">
      <c r="B60" s="339" t="s">
        <v>202</v>
      </c>
      <c r="C60" s="341"/>
    </row>
    <row r="61" spans="2:3" ht="42" customHeight="1">
      <c r="B61" s="339" t="s">
        <v>209</v>
      </c>
      <c r="C61" s="341"/>
    </row>
    <row r="62" spans="2:3" ht="30" customHeight="1">
      <c r="B62" s="339" t="s">
        <v>187</v>
      </c>
      <c r="C62" s="341"/>
    </row>
    <row r="63" spans="2:3" ht="54" customHeight="1">
      <c r="B63" s="339" t="s">
        <v>213</v>
      </c>
      <c r="C63" s="341"/>
    </row>
    <row r="64" spans="2:3" ht="15" customHeight="1">
      <c r="B64" s="339" t="s">
        <v>197</v>
      </c>
      <c r="C64" s="341"/>
    </row>
    <row r="65" spans="2:3" ht="30.95" customHeight="1">
      <c r="B65" s="339" t="s">
        <v>190</v>
      </c>
      <c r="C65" s="339"/>
    </row>
    <row r="66" spans="2:3" ht="41.1" customHeight="1">
      <c r="B66" s="339" t="s">
        <v>192</v>
      </c>
      <c r="C66" s="339"/>
    </row>
    <row r="67" spans="2:3" ht="32.1" customHeight="1">
      <c r="B67" s="339" t="s">
        <v>181</v>
      </c>
      <c r="C67" s="339"/>
    </row>
    <row r="68" spans="2:3" ht="32.1" customHeight="1">
      <c r="B68" s="339" t="s">
        <v>184</v>
      </c>
      <c r="C68" s="339"/>
    </row>
  </sheetData>
  <sheetProtection algorithmName="SHA-512" hashValue="icNL62kL982PP4BI7PRtRYf6M34lJY226OzXbXtoQeajS672XRBqdK6RiBVG9W9w8eM48SiOJ5gLIyE7/2fTxg==" saltValue="3G9rVqEvbzTJ0mP1cgg6Qg==" spinCount="100000" sheet="1" objects="1" scenarios="1" selectLockedCells="1" selectUnlockedCells="1"/>
  <mergeCells count="66">
    <mergeCell ref="B11:C11"/>
    <mergeCell ref="B12:C12"/>
    <mergeCell ref="B16:C16"/>
    <mergeCell ref="B17:C17"/>
    <mergeCell ref="B61:C61"/>
    <mergeCell ref="B15:C15"/>
    <mergeCell ref="B18:C18"/>
    <mergeCell ref="B14:C14"/>
    <mergeCell ref="B60:C60"/>
    <mergeCell ref="B59:C59"/>
    <mergeCell ref="B58:C58"/>
    <mergeCell ref="B34:C34"/>
    <mergeCell ref="B35:C35"/>
    <mergeCell ref="B2:C2"/>
    <mergeCell ref="B3:C3"/>
    <mergeCell ref="B4:C4"/>
    <mergeCell ref="B6:C6"/>
    <mergeCell ref="B8:C8"/>
    <mergeCell ref="B10:C10"/>
    <mergeCell ref="B5:C5"/>
    <mergeCell ref="B53:C53"/>
    <mergeCell ref="B54:C54"/>
    <mergeCell ref="B25:C25"/>
    <mergeCell ref="B31:C31"/>
    <mergeCell ref="B32:C32"/>
    <mergeCell ref="B49:C49"/>
    <mergeCell ref="B33:C33"/>
    <mergeCell ref="B36:C36"/>
    <mergeCell ref="B29:C29"/>
    <mergeCell ref="B30:C30"/>
    <mergeCell ref="B46:C46"/>
    <mergeCell ref="B42:C42"/>
    <mergeCell ref="B40:C40"/>
    <mergeCell ref="B38:C38"/>
    <mergeCell ref="B65:C65"/>
    <mergeCell ref="B55:C55"/>
    <mergeCell ref="B66:C66"/>
    <mergeCell ref="B67:C67"/>
    <mergeCell ref="B19:C19"/>
    <mergeCell ref="B51:C51"/>
    <mergeCell ref="B23:C23"/>
    <mergeCell ref="B21:C21"/>
    <mergeCell ref="B37:C37"/>
    <mergeCell ref="B39:C39"/>
    <mergeCell ref="B45:C45"/>
    <mergeCell ref="B47:C47"/>
    <mergeCell ref="B27:C27"/>
    <mergeCell ref="B41:C41"/>
    <mergeCell ref="B43:C43"/>
    <mergeCell ref="B48:C48"/>
    <mergeCell ref="B1:C1"/>
    <mergeCell ref="B68:C68"/>
    <mergeCell ref="B7:C7"/>
    <mergeCell ref="B9:C9"/>
    <mergeCell ref="B13:C13"/>
    <mergeCell ref="B20:C20"/>
    <mergeCell ref="B22:C22"/>
    <mergeCell ref="B26:C26"/>
    <mergeCell ref="B28:C28"/>
    <mergeCell ref="B44:C44"/>
    <mergeCell ref="B64:C64"/>
    <mergeCell ref="B62:C62"/>
    <mergeCell ref="B63:C63"/>
    <mergeCell ref="B57:C57"/>
    <mergeCell ref="B56:C56"/>
    <mergeCell ref="B52:C52"/>
  </mergeCells>
  <conditionalFormatting sqref="B12:C12">
    <cfRule type="notContainsText" dxfId="103" priority="1" operator="notContains" text="DISABLED">
      <formula>ISERROR(SEARCH("DISABLED",B12))</formula>
    </cfRule>
  </conditionalFormatting>
  <pageMargins left="0.51181102362204722" right="0.51181102362204722" top="0.51181102362204722" bottom="0.51181102362204722" header="0.23622047244094491" footer="0.23622047244094491"/>
  <pageSetup paperSize="17" scale="78" fitToHeight="0"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A">
    <pageSetUpPr autoPageBreaks="0"/>
  </sheetPr>
  <dimension ref="A1:J3"/>
  <sheetViews>
    <sheetView workbookViewId="0">
      <selection activeCell="A2" sqref="A2"/>
    </sheetView>
  </sheetViews>
  <sheetFormatPr defaultColWidth="8.85546875" defaultRowHeight="12.75"/>
  <cols>
    <col min="1" max="1" width="30.7109375" style="161" customWidth="1"/>
    <col min="2" max="2" width="6.7109375" style="161" customWidth="1"/>
    <col min="3" max="3" width="24.7109375" style="161" customWidth="1"/>
    <col min="4" max="4" width="6.7109375" style="161" customWidth="1"/>
    <col min="5" max="5" width="8.7109375" style="161" customWidth="1"/>
    <col min="6" max="6" width="6.7109375" style="161" customWidth="1"/>
    <col min="7" max="8" width="8.7109375" style="161" customWidth="1"/>
    <col min="9" max="9" width="10.7109375" style="161" customWidth="1"/>
    <col min="10" max="10" width="8.7109375" style="161" customWidth="1"/>
    <col min="11" max="16384" width="8.85546875" style="161"/>
  </cols>
  <sheetData>
    <row r="1" spans="1:10" ht="14.45" customHeight="1">
      <c r="A1" s="59" t="s">
        <v>3</v>
      </c>
      <c r="J1"/>
    </row>
    <row r="2" spans="1:10">
      <c r="A2" s="129" t="s">
        <v>144</v>
      </c>
      <c r="B2" s="130" t="s">
        <v>117</v>
      </c>
      <c r="C2" s="117" t="s">
        <v>5</v>
      </c>
      <c r="D2" s="117" t="s">
        <v>118</v>
      </c>
      <c r="E2" s="117" t="s">
        <v>124</v>
      </c>
      <c r="F2" s="117" t="s">
        <v>119</v>
      </c>
      <c r="G2" s="117" t="s">
        <v>57</v>
      </c>
      <c r="H2" s="117" t="s">
        <v>60</v>
      </c>
      <c r="I2" s="117" t="s">
        <v>126</v>
      </c>
      <c r="J2" s="117" t="s">
        <v>116</v>
      </c>
    </row>
    <row r="3" spans="1:10">
      <c r="A3" s="242"/>
      <c r="B3" s="242"/>
      <c r="C3" s="242"/>
      <c r="D3" s="242"/>
      <c r="E3" s="243"/>
      <c r="F3" s="242"/>
      <c r="G3" s="242"/>
      <c r="H3" s="242"/>
      <c r="I3" s="242"/>
      <c r="J3" s="244">
        <v>1</v>
      </c>
    </row>
  </sheetData>
  <dataConsolidate/>
  <phoneticPr fontId="35" type="noConversion"/>
  <conditionalFormatting sqref="A3:H3">
    <cfRule type="expression" dxfId="102" priority="1">
      <formula>#REF!=TRUE</formula>
    </cfRule>
  </conditionalFormatting>
  <dataValidations count="4">
    <dataValidation type="decimal" operator="notEqual" allowBlank="1" showInputMessage="1" showErrorMessage="1" errorTitle="Invalid Entry" error="A number other than 0 is required." sqref="G3" xr:uid="{00000000-0002-0000-0400-000000000000}">
      <formula1>0</formula1>
    </dataValidation>
    <dataValidation type="decimal" operator="greaterThan" allowBlank="1" showInputMessage="1" showErrorMessage="1" errorTitle="Invalid Entry" error="A number greater than 0 is required." sqref="H3:I3" xr:uid="{00000000-0002-0000-0400-000001000000}">
      <formula1>0</formula1>
    </dataValidation>
    <dataValidation type="whole" operator="greaterThan" allowBlank="1" showInputMessage="1" showErrorMessage="1" errorTitle="Invalid Entry" error="A number greater than 0 is required." sqref="J3" xr:uid="{00000000-0002-0000-0400-000002000000}">
      <formula1>0</formula1>
    </dataValidation>
    <dataValidation type="list" allowBlank="1" showDropDown="1" showInputMessage="1" showErrorMessage="1" errorTitle="Invalid Entry" error="A &quot;y&quot; , &quot;n&quot; or &quot;a&quot; is required." sqref="F3" xr:uid="{00000000-0002-0000-0400-000003000000}">
      <formula1>"Y,N,A,y,n,a"</formula1>
    </dataValidation>
  </dataValidations>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sB">
    <pageSetUpPr autoPageBreaks="0"/>
  </sheetPr>
  <dimension ref="A1:J3"/>
  <sheetViews>
    <sheetView workbookViewId="0">
      <selection activeCell="A3" sqref="A3"/>
    </sheetView>
  </sheetViews>
  <sheetFormatPr defaultColWidth="8.85546875" defaultRowHeight="12.75"/>
  <cols>
    <col min="1" max="1" width="24.7109375" style="161" customWidth="1"/>
    <col min="2" max="2" width="6.7109375" style="161" customWidth="1"/>
    <col min="3" max="3" width="30.7109375" style="161" customWidth="1"/>
    <col min="4" max="4" width="6.7109375" style="161" customWidth="1"/>
    <col min="5" max="5" width="7.7109375" style="161" customWidth="1"/>
    <col min="6" max="6" width="6.7109375" style="161" customWidth="1"/>
    <col min="7" max="7" width="7.7109375" style="161" customWidth="1"/>
    <col min="8" max="9" width="10.7109375" style="161" customWidth="1"/>
    <col min="10" max="10" width="8.7109375" style="161" customWidth="1"/>
    <col min="11" max="16384" width="8.85546875" style="161"/>
  </cols>
  <sheetData>
    <row r="1" spans="1:10">
      <c r="A1" s="114" t="s">
        <v>7</v>
      </c>
      <c r="B1" s="176"/>
      <c r="C1" s="175"/>
      <c r="G1" s="175"/>
    </row>
    <row r="2" spans="1:10">
      <c r="A2" s="115" t="s">
        <v>8</v>
      </c>
      <c r="B2" s="116" t="s">
        <v>9</v>
      </c>
      <c r="C2" s="118" t="s">
        <v>125</v>
      </c>
      <c r="D2" s="119" t="s">
        <v>117</v>
      </c>
      <c r="E2" s="119" t="s">
        <v>124</v>
      </c>
      <c r="F2" s="117" t="s">
        <v>118</v>
      </c>
      <c r="G2" s="113" t="s">
        <v>57</v>
      </c>
      <c r="H2" s="113" t="s">
        <v>60</v>
      </c>
      <c r="I2" s="113" t="s">
        <v>126</v>
      </c>
      <c r="J2" s="113" t="s">
        <v>116</v>
      </c>
    </row>
    <row r="3" spans="1:10">
      <c r="A3" s="242"/>
      <c r="B3" s="242"/>
      <c r="C3" s="242"/>
      <c r="D3" s="242"/>
      <c r="E3" s="244"/>
      <c r="F3" s="242"/>
      <c r="G3" s="242"/>
      <c r="H3" s="242"/>
      <c r="I3" s="242"/>
      <c r="J3" s="244">
        <v>1</v>
      </c>
    </row>
  </sheetData>
  <phoneticPr fontId="35" type="noConversion"/>
  <conditionalFormatting sqref="A3:H3">
    <cfRule type="expression" dxfId="88" priority="1">
      <formula>#REF!=TRUE</formula>
    </cfRule>
  </conditionalFormatting>
  <dataValidations count="2">
    <dataValidation type="decimal" operator="notEqual" allowBlank="1" showInputMessage="1" showErrorMessage="1" errorTitle="Invalid Entry" error="A number other than 0 is required." sqref="G3" xr:uid="{00000000-0002-0000-0500-000000000000}">
      <formula1>0</formula1>
    </dataValidation>
    <dataValidation type="list" allowBlank="1" showDropDown="1" showInputMessage="1" showErrorMessage="1" errorTitle="Invalid Entry" error="A &quot;y&quot; , &quot;n&quot; or &quot;a&quot; is required." sqref="F3" xr:uid="{00000000-0002-0000-0500-000001000000}">
      <formula1>"Y,N,A,y,n,a"</formula1>
    </dataValidation>
  </dataValidations>
  <pageMargins left="0.7" right="0.7" top="0.75" bottom="0.75" header="0.3" footer="0.3"/>
  <pageSetup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wsC">
    <pageSetUpPr autoPageBreaks="0"/>
  </sheetPr>
  <dimension ref="A1:J3"/>
  <sheetViews>
    <sheetView workbookViewId="0">
      <selection activeCell="A3" sqref="A3"/>
    </sheetView>
  </sheetViews>
  <sheetFormatPr defaultColWidth="8.85546875" defaultRowHeight="12.75"/>
  <cols>
    <col min="1" max="1" width="45.7109375" style="161" customWidth="1"/>
    <col min="2" max="4" width="5.7109375" style="161" customWidth="1"/>
    <col min="5" max="5" width="7.5703125" style="161" bestFit="1" customWidth="1"/>
    <col min="6" max="6" width="5.7109375" style="161" customWidth="1"/>
    <col min="7" max="9" width="10.7109375" style="161" customWidth="1"/>
    <col min="10" max="10" width="8.7109375" style="161" customWidth="1"/>
    <col min="11" max="16384" width="8.85546875" style="161"/>
  </cols>
  <sheetData>
    <row r="1" spans="1:10" ht="15" customHeight="1">
      <c r="A1" s="59" t="s">
        <v>10</v>
      </c>
    </row>
    <row r="2" spans="1:10">
      <c r="A2" s="24" t="s">
        <v>11</v>
      </c>
      <c r="B2" s="24" t="s">
        <v>117</v>
      </c>
      <c r="C2" s="24" t="s">
        <v>118</v>
      </c>
      <c r="D2" s="24" t="s">
        <v>119</v>
      </c>
      <c r="E2" s="24" t="s">
        <v>124</v>
      </c>
      <c r="F2" s="138" t="s">
        <v>120</v>
      </c>
      <c r="G2" s="31" t="s">
        <v>12</v>
      </c>
      <c r="H2" s="31" t="s">
        <v>121</v>
      </c>
      <c r="I2" s="31" t="s">
        <v>126</v>
      </c>
      <c r="J2" s="31" t="s">
        <v>116</v>
      </c>
    </row>
    <row r="3" spans="1:10">
      <c r="A3" s="5"/>
      <c r="B3" s="5"/>
      <c r="C3" s="5"/>
      <c r="D3" s="5"/>
      <c r="E3" s="57"/>
      <c r="F3" s="245"/>
      <c r="G3" s="5"/>
      <c r="H3" s="5"/>
      <c r="I3" s="5"/>
      <c r="J3" s="57">
        <v>1</v>
      </c>
    </row>
  </sheetData>
  <conditionalFormatting sqref="A3:H3">
    <cfRule type="expression" dxfId="74" priority="1">
      <formula>#REF!=TRUE</formula>
    </cfRule>
  </conditionalFormatting>
  <dataValidations count="3">
    <dataValidation type="decimal" operator="notEqual" allowBlank="1" showInputMessage="1" showErrorMessage="1" errorTitle="Invalid Entry" error="A number other than 0 is required." sqref="G3" xr:uid="{00000000-0002-0000-0600-000000000000}">
      <formula1>0</formula1>
    </dataValidation>
    <dataValidation type="list" allowBlank="1" showDropDown="1" showInputMessage="1" showErrorMessage="1" errorTitle="Invalid Entry" error="A &quot;y&quot; , &quot;n&quot; or &quot;a&quot; is required." sqref="F3" xr:uid="{00000000-0002-0000-0600-000001000000}">
      <formula1>"Y,N,A,y,n,a"</formula1>
    </dataValidation>
    <dataValidation type="decimal" operator="greaterThan" allowBlank="1" showInputMessage="1" showErrorMessage="1" errorTitle="Invalid Entry" error="A number greater than 0 is required." sqref="H3:J3" xr:uid="{00000000-0002-0000-0600-000002000000}">
      <formula1>0</formula1>
    </dataValidation>
  </dataValidations>
  <pageMargins left="0.7" right="0.7" top="0.75" bottom="0.75" header="0.3" footer="0.3"/>
  <pageSetup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wsD">
    <pageSetUpPr autoPageBreaks="0"/>
  </sheetPr>
  <dimension ref="A1:J3"/>
  <sheetViews>
    <sheetView workbookViewId="0">
      <selection activeCell="A3" sqref="A3"/>
    </sheetView>
  </sheetViews>
  <sheetFormatPr defaultColWidth="8.85546875" defaultRowHeight="12.75"/>
  <cols>
    <col min="1" max="1" width="45.7109375" style="161" customWidth="1"/>
    <col min="2" max="4" width="5.7109375" style="161" customWidth="1"/>
    <col min="5" max="5" width="7.5703125" style="161" bestFit="1" customWidth="1"/>
    <col min="6" max="6" width="5.7109375" style="161" customWidth="1"/>
    <col min="7" max="9" width="10.7109375" style="161" customWidth="1"/>
    <col min="10" max="10" width="8.7109375" style="161" customWidth="1"/>
    <col min="11" max="16384" width="8.85546875" style="161"/>
  </cols>
  <sheetData>
    <row r="1" spans="1:10" ht="15" customHeight="1">
      <c r="A1" s="59" t="s">
        <v>13</v>
      </c>
      <c r="B1" s="24"/>
      <c r="C1" s="24"/>
      <c r="D1" s="24"/>
      <c r="E1" s="24"/>
    </row>
    <row r="2" spans="1:10" ht="14.45" customHeight="1">
      <c r="A2" s="111" t="s">
        <v>11</v>
      </c>
      <c r="B2" s="111" t="s">
        <v>117</v>
      </c>
      <c r="C2" s="111" t="s">
        <v>118</v>
      </c>
      <c r="D2" s="111" t="s">
        <v>119</v>
      </c>
      <c r="E2" s="111" t="s">
        <v>124</v>
      </c>
      <c r="F2" s="127" t="s">
        <v>120</v>
      </c>
      <c r="G2" s="230" t="s">
        <v>12</v>
      </c>
      <c r="H2" s="120" t="s">
        <v>121</v>
      </c>
      <c r="I2" s="120" t="s">
        <v>126</v>
      </c>
      <c r="J2" s="120" t="s">
        <v>116</v>
      </c>
    </row>
    <row r="3" spans="1:10">
      <c r="A3" s="5"/>
      <c r="B3" s="24"/>
      <c r="C3" s="24"/>
      <c r="D3" s="24"/>
      <c r="E3" s="57"/>
      <c r="F3" s="246"/>
      <c r="G3" s="72"/>
      <c r="H3" s="5"/>
      <c r="I3" s="24"/>
      <c r="J3" s="247">
        <v>1</v>
      </c>
    </row>
  </sheetData>
  <dataValidations count="1">
    <dataValidation type="whole" operator="greaterThan" allowBlank="1" showInputMessage="1" showErrorMessage="1" sqref="J3" xr:uid="{00000000-0002-0000-0700-000000000000}">
      <formula1>0</formula1>
    </dataValidation>
  </dataValidations>
  <pageMargins left="0.7" right="0.7" top="0.75" bottom="0.75" header="0.3" footer="0.3"/>
  <pageSetup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E">
    <pageSetUpPr autoPageBreaks="0"/>
  </sheetPr>
  <dimension ref="A1:J3"/>
  <sheetViews>
    <sheetView workbookViewId="0">
      <selection activeCell="A3" sqref="A3"/>
    </sheetView>
  </sheetViews>
  <sheetFormatPr defaultColWidth="8.85546875" defaultRowHeight="12.75"/>
  <cols>
    <col min="1" max="1" width="27.85546875" style="161" bestFit="1" customWidth="1"/>
    <col min="2" max="2" width="6.7109375" style="161" customWidth="1"/>
    <col min="3" max="3" width="24.7109375" style="161" customWidth="1"/>
    <col min="4" max="4" width="6.7109375" style="161" customWidth="1"/>
    <col min="5" max="5" width="7.5703125" style="161" bestFit="1" customWidth="1"/>
    <col min="6" max="6" width="6.7109375" style="161" customWidth="1"/>
    <col min="7" max="9" width="10.7109375" style="161" customWidth="1"/>
    <col min="10" max="10" width="8.7109375" style="161" customWidth="1"/>
    <col min="11" max="16384" width="8.85546875" style="161"/>
  </cols>
  <sheetData>
    <row r="1" spans="1:10" ht="15" customHeight="1">
      <c r="A1" s="59" t="s">
        <v>14</v>
      </c>
      <c r="C1" s="175"/>
    </row>
    <row r="2" spans="1:10">
      <c r="A2" s="120" t="s">
        <v>144</v>
      </c>
      <c r="B2" s="120" t="s">
        <v>117</v>
      </c>
      <c r="C2" s="120" t="s">
        <v>5</v>
      </c>
      <c r="D2" s="111" t="s">
        <v>118</v>
      </c>
      <c r="E2" s="111" t="s">
        <v>124</v>
      </c>
      <c r="F2" s="127" t="s">
        <v>119</v>
      </c>
      <c r="G2" s="112" t="s">
        <v>12</v>
      </c>
      <c r="H2" s="120" t="s">
        <v>121</v>
      </c>
      <c r="I2" s="120" t="s">
        <v>126</v>
      </c>
      <c r="J2" s="142" t="s">
        <v>116</v>
      </c>
    </row>
    <row r="3" spans="1:10">
      <c r="A3" s="5"/>
      <c r="B3" s="5"/>
      <c r="C3" s="5"/>
      <c r="D3" s="5"/>
      <c r="E3" s="31"/>
      <c r="F3" s="248"/>
      <c r="G3" s="5"/>
      <c r="H3" s="5"/>
      <c r="I3" s="5"/>
      <c r="J3" s="57">
        <v>1</v>
      </c>
    </row>
  </sheetData>
  <phoneticPr fontId="35" type="noConversion"/>
  <dataValidations count="1">
    <dataValidation type="whole" operator="greaterThan" allowBlank="1" showInputMessage="1" showErrorMessage="1" sqref="J3" xr:uid="{00000000-0002-0000-0800-000000000000}">
      <formula1>0</formula1>
    </dataValidation>
  </dataValidations>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wsF">
    <pageSetUpPr autoPageBreaks="0"/>
  </sheetPr>
  <dimension ref="A1:J3"/>
  <sheetViews>
    <sheetView workbookViewId="0">
      <selection activeCell="A3" sqref="A3"/>
    </sheetView>
  </sheetViews>
  <sheetFormatPr defaultColWidth="8.85546875" defaultRowHeight="12.75"/>
  <cols>
    <col min="1" max="1" width="45.7109375" style="161" customWidth="1"/>
    <col min="2" max="4" width="5.7109375" style="161" customWidth="1"/>
    <col min="5" max="5" width="7.5703125" style="161" bestFit="1" customWidth="1"/>
    <col min="6" max="6" width="5.7109375" style="161" customWidth="1"/>
    <col min="7" max="9" width="10.7109375" style="161" customWidth="1"/>
    <col min="10" max="10" width="8.7109375" style="161" customWidth="1"/>
    <col min="11" max="16384" width="8.85546875" style="161"/>
  </cols>
  <sheetData>
    <row r="1" spans="1:10" ht="15" customHeight="1">
      <c r="A1" s="126" t="s">
        <v>106</v>
      </c>
    </row>
    <row r="2" spans="1:10">
      <c r="A2" s="227" t="s">
        <v>11</v>
      </c>
      <c r="B2" s="227" t="s">
        <v>117</v>
      </c>
      <c r="C2" s="227" t="s">
        <v>118</v>
      </c>
      <c r="D2" s="227" t="s">
        <v>119</v>
      </c>
      <c r="E2" s="227" t="s">
        <v>124</v>
      </c>
      <c r="F2" s="228" t="s">
        <v>120</v>
      </c>
      <c r="G2" s="229" t="s">
        <v>12</v>
      </c>
      <c r="H2" s="229" t="s">
        <v>121</v>
      </c>
      <c r="I2" s="229" t="s">
        <v>126</v>
      </c>
      <c r="J2" s="120" t="s">
        <v>116</v>
      </c>
    </row>
    <row r="3" spans="1:10">
      <c r="A3" s="5"/>
      <c r="B3" s="5"/>
      <c r="C3" s="5"/>
      <c r="D3" s="5"/>
      <c r="E3" s="57"/>
      <c r="F3" s="248"/>
      <c r="G3" s="5"/>
      <c r="H3" s="5"/>
      <c r="I3" s="5"/>
      <c r="J3" s="249">
        <v>1</v>
      </c>
    </row>
  </sheetData>
  <dataConsolidate/>
  <dataValidations count="1">
    <dataValidation type="whole" operator="greaterThan" allowBlank="1" showInputMessage="1" showErrorMessage="1" sqref="J3" xr:uid="{00000000-0002-0000-0900-000000000000}">
      <formula1>0</formula1>
    </dataValidation>
  </dataValidations>
  <pageMargins left="0.7" right="0.7" top="0.75" bottom="0.75" header="0.3" footer="0.3"/>
  <pageSetup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wsG">
    <pageSetUpPr autoPageBreaks="0"/>
  </sheetPr>
  <dimension ref="A1:T56"/>
  <sheetViews>
    <sheetView workbookViewId="0">
      <selection activeCell="D2" sqref="D2"/>
    </sheetView>
  </sheetViews>
  <sheetFormatPr defaultColWidth="8.85546875" defaultRowHeight="12.75"/>
  <cols>
    <col min="1" max="1" width="12.7109375" style="161" customWidth="1"/>
    <col min="2" max="2" width="11.28515625" style="161" bestFit="1" customWidth="1"/>
    <col min="3" max="3" width="35.7109375" style="161" customWidth="1"/>
    <col min="4" max="4" width="11.28515625" style="161" bestFit="1" customWidth="1"/>
    <col min="5" max="5" width="7.7109375" style="161" customWidth="1"/>
    <col min="6" max="9" width="12.7109375" style="161" customWidth="1"/>
    <col min="10" max="11" width="16.85546875" style="161" bestFit="1" customWidth="1"/>
    <col min="12" max="12" width="20.140625" style="161" bestFit="1" customWidth="1"/>
    <col min="13" max="15" width="10.85546875" style="161" bestFit="1" customWidth="1"/>
    <col min="16" max="18" width="11.28515625" style="161" bestFit="1" customWidth="1"/>
    <col min="19" max="19" width="3.7109375" style="161" customWidth="1"/>
    <col min="20" max="20" width="25.7109375" style="160" customWidth="1"/>
    <col min="21" max="16384" width="8.85546875" style="161"/>
  </cols>
  <sheetData>
    <row r="1" spans="1:20">
      <c r="A1" s="126" t="s">
        <v>128</v>
      </c>
      <c r="B1" s="126"/>
      <c r="T1" s="160" t="s">
        <v>163</v>
      </c>
    </row>
    <row r="2" spans="1:20" ht="15">
      <c r="A2" s="120" t="s">
        <v>129</v>
      </c>
      <c r="B2" s="120" t="s">
        <v>147</v>
      </c>
      <c r="C2" s="120" t="s">
        <v>157</v>
      </c>
      <c r="D2" s="120" t="s">
        <v>130</v>
      </c>
      <c r="E2" s="120" t="s">
        <v>116</v>
      </c>
      <c r="F2" s="128" t="s">
        <v>156</v>
      </c>
      <c r="G2" s="128" t="s">
        <v>155</v>
      </c>
      <c r="H2" s="128" t="s">
        <v>154</v>
      </c>
      <c r="I2" s="141" t="s">
        <v>153</v>
      </c>
      <c r="J2" s="177" t="s">
        <v>131</v>
      </c>
      <c r="K2" s="178" t="s">
        <v>132</v>
      </c>
      <c r="L2" s="178" t="s">
        <v>139</v>
      </c>
      <c r="M2" s="178" t="s">
        <v>133</v>
      </c>
      <c r="N2" s="178" t="s">
        <v>134</v>
      </c>
      <c r="O2" s="178" t="s">
        <v>135</v>
      </c>
      <c r="P2" s="178" t="s">
        <v>136</v>
      </c>
      <c r="Q2" s="178" t="s">
        <v>137</v>
      </c>
      <c r="R2" s="178" t="s">
        <v>138</v>
      </c>
      <c r="T2"/>
    </row>
    <row r="3" spans="1:20" ht="15">
      <c r="A3" s="5"/>
      <c r="B3" s="5"/>
      <c r="C3" s="5"/>
      <c r="D3" s="5"/>
      <c r="E3" s="57">
        <v>1</v>
      </c>
      <c r="F3" s="5"/>
      <c r="G3" s="5"/>
      <c r="H3" s="5"/>
      <c r="I3" s="5"/>
      <c r="J3" s="5">
        <v>0</v>
      </c>
      <c r="K3" s="5">
        <v>0.01</v>
      </c>
      <c r="L3" s="5">
        <v>0</v>
      </c>
      <c r="M3" s="5"/>
      <c r="N3" s="5"/>
      <c r="O3" s="5"/>
      <c r="P3" s="5"/>
      <c r="Q3" s="5"/>
      <c r="R3" s="5"/>
      <c r="T3"/>
    </row>
    <row r="4" spans="1:20" ht="15">
      <c r="T4"/>
    </row>
    <row r="5" spans="1:20" ht="15">
      <c r="T5"/>
    </row>
    <row r="6" spans="1:20" ht="15">
      <c r="T6"/>
    </row>
    <row r="7" spans="1:20" ht="15">
      <c r="T7"/>
    </row>
    <row r="8" spans="1:20" ht="15">
      <c r="T8"/>
    </row>
    <row r="9" spans="1:20" ht="15">
      <c r="T9"/>
    </row>
    <row r="10" spans="1:20" ht="15">
      <c r="T10"/>
    </row>
    <row r="11" spans="1:20" ht="15">
      <c r="T11"/>
    </row>
    <row r="12" spans="1:20" ht="15">
      <c r="T12"/>
    </row>
    <row r="13" spans="1:20" ht="15">
      <c r="T13"/>
    </row>
    <row r="14" spans="1:20" ht="15">
      <c r="T14"/>
    </row>
    <row r="15" spans="1:20" ht="15">
      <c r="T15"/>
    </row>
    <row r="16" spans="1:20" ht="15">
      <c r="T16"/>
    </row>
    <row r="17" spans="20:20" ht="15">
      <c r="T17"/>
    </row>
    <row r="18" spans="20:20" ht="15">
      <c r="T18"/>
    </row>
    <row r="19" spans="20:20" ht="15">
      <c r="T19"/>
    </row>
    <row r="20" spans="20:20" ht="15">
      <c r="T20"/>
    </row>
    <row r="21" spans="20:20" ht="15">
      <c r="T21"/>
    </row>
    <row r="22" spans="20:20" ht="15">
      <c r="T22"/>
    </row>
    <row r="23" spans="20:20" ht="15">
      <c r="T23"/>
    </row>
    <row r="24" spans="20:20" ht="15">
      <c r="T24"/>
    </row>
    <row r="25" spans="20:20" ht="15">
      <c r="T25"/>
    </row>
    <row r="26" spans="20:20" ht="15">
      <c r="T26"/>
    </row>
    <row r="27" spans="20:20" ht="15" customHeight="1">
      <c r="T27"/>
    </row>
    <row r="28" spans="20:20" ht="15">
      <c r="T28"/>
    </row>
    <row r="29" spans="20:20" ht="15" customHeight="1">
      <c r="T29"/>
    </row>
    <row r="30" spans="20:20" ht="15" customHeight="1">
      <c r="T30"/>
    </row>
    <row r="31" spans="20:20" ht="15" customHeight="1">
      <c r="T31"/>
    </row>
    <row r="32" spans="20:20" ht="15" customHeight="1">
      <c r="T32"/>
    </row>
    <row r="33" spans="20:20" ht="15" customHeight="1">
      <c r="T33"/>
    </row>
    <row r="34" spans="20:20" ht="15" customHeight="1">
      <c r="T34"/>
    </row>
    <row r="35" spans="20:20" ht="15">
      <c r="T35"/>
    </row>
    <row r="36" spans="20:20" ht="15">
      <c r="T36"/>
    </row>
    <row r="37" spans="20:20" ht="15">
      <c r="T37"/>
    </row>
    <row r="38" spans="20:20" ht="15">
      <c r="T38"/>
    </row>
    <row r="39" spans="20:20" ht="15">
      <c r="T39"/>
    </row>
    <row r="40" spans="20:20" ht="15">
      <c r="T40"/>
    </row>
    <row r="41" spans="20:20" ht="15">
      <c r="T41"/>
    </row>
    <row r="42" spans="20:20" ht="15">
      <c r="T42"/>
    </row>
    <row r="43" spans="20:20" ht="15">
      <c r="T43"/>
    </row>
    <row r="44" spans="20:20" ht="15">
      <c r="T44"/>
    </row>
    <row r="45" spans="20:20" ht="15">
      <c r="T45"/>
    </row>
    <row r="46" spans="20:20" ht="15">
      <c r="T46"/>
    </row>
    <row r="47" spans="20:20" ht="15">
      <c r="T47"/>
    </row>
    <row r="48" spans="20:20" ht="15">
      <c r="T48"/>
    </row>
    <row r="49" spans="20:20" ht="15">
      <c r="T49"/>
    </row>
    <row r="50" spans="20:20" ht="15">
      <c r="T50"/>
    </row>
    <row r="51" spans="20:20" ht="15">
      <c r="T51"/>
    </row>
    <row r="52" spans="20:20" ht="15">
      <c r="T52"/>
    </row>
    <row r="53" spans="20:20" ht="15">
      <c r="T53"/>
    </row>
    <row r="54" spans="20:20" ht="15">
      <c r="T54"/>
    </row>
    <row r="55" spans="20:20" ht="15">
      <c r="T55"/>
    </row>
    <row r="56" spans="20:20" ht="15">
      <c r="T56"/>
    </row>
  </sheetData>
  <dataConsolidate/>
  <phoneticPr fontId="35" type="noConversion"/>
  <pageMargins left="0.7" right="0.7" top="0.75" bottom="0.75" header="0.3" footer="0.3"/>
  <pageSetup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33AD1-EFC9-4673-8E5B-1874B138D466}">
  <sheetPr codeName="waM"/>
  <dimension ref="A1:F21"/>
  <sheetViews>
    <sheetView workbookViewId="0">
      <selection activeCell="A2" sqref="A2"/>
    </sheetView>
  </sheetViews>
  <sheetFormatPr defaultRowHeight="15"/>
  <cols>
    <col min="1" max="1" width="33.85546875" bestFit="1" customWidth="1"/>
    <col min="2" max="2" width="14" style="241" customWidth="1"/>
    <col min="3" max="3" width="14.140625" style="241" customWidth="1"/>
  </cols>
  <sheetData>
    <row r="1" spans="1:6">
      <c r="A1" s="257" t="s">
        <v>175</v>
      </c>
      <c r="B1" s="258"/>
      <c r="C1" s="258"/>
    </row>
    <row r="2" spans="1:6">
      <c r="A2" s="250">
        <v>45544</v>
      </c>
    </row>
    <row r="3" spans="1:6">
      <c r="A3" s="260"/>
      <c r="B3" s="261" t="s">
        <v>171</v>
      </c>
      <c r="C3" s="261" t="s">
        <v>172</v>
      </c>
    </row>
    <row r="4" spans="1:6">
      <c r="A4" s="259" t="s">
        <v>166</v>
      </c>
      <c r="B4" s="255">
        <v>0.3</v>
      </c>
      <c r="C4" s="255">
        <v>0.1875</v>
      </c>
    </row>
    <row r="5" spans="1:6">
      <c r="A5" s="259" t="s">
        <v>167</v>
      </c>
      <c r="B5" s="255">
        <v>0.15</v>
      </c>
      <c r="C5" s="255">
        <v>0</v>
      </c>
    </row>
    <row r="6" spans="1:6">
      <c r="A6" s="259" t="s">
        <v>168</v>
      </c>
      <c r="B6" s="255">
        <v>0.15</v>
      </c>
      <c r="C6" s="255">
        <v>0.15</v>
      </c>
    </row>
    <row r="7" spans="1:6">
      <c r="A7" s="259" t="s">
        <v>169</v>
      </c>
      <c r="B7" s="255">
        <v>0.15</v>
      </c>
      <c r="C7" s="255">
        <v>0.1</v>
      </c>
    </row>
    <row r="8" spans="1:6">
      <c r="A8" s="259" t="s">
        <v>170</v>
      </c>
      <c r="B8" s="255">
        <v>0.15</v>
      </c>
      <c r="C8" s="255">
        <v>0.15</v>
      </c>
    </row>
    <row r="9" spans="1:6">
      <c r="A9" s="259" t="s">
        <v>173</v>
      </c>
      <c r="B9" s="255">
        <v>0.1</v>
      </c>
    </row>
    <row r="10" spans="1:6">
      <c r="A10" s="259" t="s">
        <v>177</v>
      </c>
      <c r="B10" s="256">
        <v>50000</v>
      </c>
    </row>
    <row r="11" spans="1:6">
      <c r="A11" s="208"/>
      <c r="B11" s="252"/>
    </row>
    <row r="12" spans="1:6">
      <c r="A12" s="257" t="s">
        <v>175</v>
      </c>
      <c r="B12" s="258"/>
      <c r="C12" s="258"/>
    </row>
    <row r="13" spans="1:6">
      <c r="A13" s="291">
        <f>A2</f>
        <v>45544</v>
      </c>
    </row>
    <row r="14" spans="1:6">
      <c r="A14" s="260"/>
      <c r="B14" s="261" t="s">
        <v>171</v>
      </c>
      <c r="C14" s="261" t="s">
        <v>172</v>
      </c>
    </row>
    <row r="15" spans="1:6">
      <c r="A15" s="259" t="s">
        <v>166</v>
      </c>
      <c r="B15" s="251">
        <v>0.2</v>
      </c>
      <c r="C15" s="251">
        <v>0.125</v>
      </c>
      <c r="E15" s="255"/>
      <c r="F15" s="255"/>
    </row>
    <row r="16" spans="1:6">
      <c r="A16" s="259" t="s">
        <v>167</v>
      </c>
      <c r="B16" s="251">
        <v>0.15</v>
      </c>
      <c r="C16" s="251">
        <v>0</v>
      </c>
      <c r="E16" s="255"/>
      <c r="F16" s="255"/>
    </row>
    <row r="17" spans="1:6">
      <c r="A17" s="259" t="s">
        <v>168</v>
      </c>
      <c r="B17" s="251">
        <v>0.1</v>
      </c>
      <c r="C17" s="251">
        <v>0.1</v>
      </c>
      <c r="E17" s="255"/>
      <c r="F17" s="255"/>
    </row>
    <row r="18" spans="1:6">
      <c r="A18" s="259" t="s">
        <v>169</v>
      </c>
      <c r="B18" s="251">
        <v>0.15</v>
      </c>
      <c r="C18" s="251">
        <v>0.1</v>
      </c>
      <c r="E18" s="255"/>
      <c r="F18" s="255"/>
    </row>
    <row r="19" spans="1:6">
      <c r="A19" s="259" t="s">
        <v>170</v>
      </c>
      <c r="B19" s="251">
        <v>0.1</v>
      </c>
      <c r="C19" s="251">
        <v>0.1</v>
      </c>
      <c r="E19" s="255"/>
      <c r="F19" s="255"/>
    </row>
    <row r="20" spans="1:6">
      <c r="A20" s="259" t="s">
        <v>173</v>
      </c>
      <c r="B20" s="251">
        <v>0.05</v>
      </c>
      <c r="E20" s="255"/>
      <c r="F20" s="241"/>
    </row>
    <row r="21" spans="1:6">
      <c r="A21" s="259" t="s">
        <v>177</v>
      </c>
      <c r="B21" s="253">
        <v>50000</v>
      </c>
      <c r="E21" s="256"/>
      <c r="F21" s="241"/>
    </row>
  </sheetData>
  <pageMargins left="0.7" right="0.7" top="0.75" bottom="0.75" header="0.3" footer="0.3"/>
  <pageSetup paperSize="17" orientation="portrait" r:id="rId1"/>
</worksheet>
</file>

<file path=customUI/_rels/customUI.xml.rels><?xml version="1.0" encoding="UTF-8" standalone="yes"?>
<Relationships xmlns="http://schemas.openxmlformats.org/package/2006/relationships"><Relationship Id="BatchPDFIcon" Type="http://schemas.openxmlformats.org/officeDocument/2006/relationships/image" Target="NULL"/><Relationship Id="Btn-PDF-1" Type="http://schemas.openxmlformats.org/officeDocument/2006/relationships/image" Target="NULL"/></Relationships>
</file>

<file path=customUI/_rels/customUI14.xml.rels><?xml version="1.0" encoding="UTF-8" standalone="yes"?>
<Relationships xmlns="http://schemas.openxmlformats.org/package/2006/relationships"><Relationship Id="BtnPDFCreate" Type="http://schemas.openxmlformats.org/officeDocument/2006/relationships/image" Target="images/BtnPDF32.png"/></Relationships>
</file>

<file path=customUI/customUI.xml><?xml version="1.0" encoding="utf-8"?>
<customUI xmlns="http://schemas.microsoft.com/office/2009/07/customui" onLoad="LoadRibbon">
  <commands>
    <command idMso="Paste" onAction="CmdOnAction"/>
    <command idMso="PasteSpecialDialog" onAction="CmdOnAction"/>
    <command idMso="FileSaveAs" onAction="CmdOnAction"/>
    <command idMso="FileSaveAsPdfOrXps" onAction="CmdOnAction"/>
    <command idMso="CellsInsertDialog" onAction="CmdOnAction"/>
    <command idMso="CellsInsertSmart" onAction="CmdOnAction"/>
    <command idMso="CellsDeleteSmart" onAction="CmdOnAction"/>
    <command idMso="SheetRowsInsert" onAction="CmdOnAction"/>
    <command idMso="SheetRowsDelete" onAction="CmdOnAction"/>
    <command idMso="SheetColumnsInsert" onAction="CmdOnAction"/>
    <command idMso="SheetColumnsDelete" onAction="CmdOnAction"/>
    <command idMso="CellsDelete" onAction="CmdOnAction"/>
    <command idMso="RowsUnhide" onAction="CmdOnAction"/>
    <command idMso="ApplicationOptionsDialog" getEnabled="GetEnabled"/>
  </commands>
  <ribbon startFromScratch="false">
    <contextualTabs>
      <tabSet idMso="TabSetChartTools" getVisible="GetVisible"/>
      <tabSet idMso="TabSetPivotChartTools" getVisible="GetVisible"/>
      <tabSet idMso="TabSetTableToolsExcel" getVisible="GetVisible"/>
    </contextualTabs>
    <tabs>
      <tab id="TabH0358" label="H0358" insertBeforeMso="TabDeveloper" getVisible="GetVisible">
        <group id="NavigationGroup" label="DWR Navigation">
          <button id="BtnSummary" label="Summary Tab" size="normal" supertip="Go to Summary Sheet" imageMso="TableStyleTotalsRow" onAction="BtnOnAction"/>
          <button id="BtnValidations" label="Validations Tab" size="normal" supertip="Go to Validations Sheet" imageMso="TableStyleModify" onAction="BtnOnAction"/>
          <button id="BtnInstructions" label="Instructions Tab" supertip="Go to Instructions Sheet" size="normal" imageMso="Info" onAction="BtnOnAction"/>
          <separator id="Sep1"/>
          <dropDown id="DropDownDWR" label="DWR Group:" sizeString="WWWWWWW" supertip="Select DWR Group" getItemCount="DropDownDWR_GetItemCount" getItemLabel="DropDownDWR_GetItemLabel" getSelectedItemIndex="DropDownDWR_GetSelectedItemIndex" onAction="DropDownDWR_OnAction"/>
          <dropDown id="DropDownNav" label="Navigate To:" sizeString="WWWWWWW" supertip="Activate Selected DWR" getItemCount="DropDownNav_GetItemCount" getItemLabel="DropDownNav_GetItemLabel" getSelectedItemIndex="DropDownNav_GetSelectedItemIndex" onAction="DropDownNav_OnAction"/>
          <box id="NavigationBox" boxStyle="horizontal">
            <button id="BtnPreviousDWRIcon" size="normal" imageMso="ReadingViewPreviousPage" getEnabled="GetEnabled" onAction="BtnOnAction"/>
            <button id="BtnPreviousDWR" label="Previous" size="normal" supertip="Ctrl + (Left Arrow)" getEnabled="GetEnabled" onAction="BtnOnAction"/>
            <button id="BtnSpacer1" getEnabled="GetEnabled" showLabel="false"/>
            <button id="BtnSpacer2" getEnabled="GetEnabled" showLabel="false"/>
            <button id="BtnCurrentDWRIcon" size="normal" supertip="View Active DWR" imageMso="ReadingViewShowOnePage" getEnabled="GetEnabled" onAction="BtnOnAction"/>
            <button id="BtnSpacer4" getEnabled="GetEnabled" showLabel="false"/>
            <button id="BtnSpacer5" getEnabled="GetEnabled" showLabel="false"/>
            <button id="BtnNextDWR" label="   Next" size="normal" supertip="Ctrl + (Right Arrow)" getEnabled="GetEnabled" onAction="BtnOnAction"/>
            <button id="BtnNextDWRIcon" size="normal" imageMso="ReadingViewNextPage" getEnabled="GetEnabled" onAction="BtnOnAction"/>
          </box>
        </group>
        <group id="MainGroup" label="Extra Work/Provisional Sum Reports">
          <button id="BtnNewDWR" label="Create New DWR" size="large" getEnabled="GetEnabled" imageMso="TableDrawTable" onAction="BtnOnAction"/>
          <button id="BtnCopyDWR" label="Copy Active DWR" size="large" getEnabled="GetEnabled" imageMso="Export" onAction="BtnOnAction"/>
          <button id="BtnClearDWR" label="Clear Data" supertip="Clear Data (with selectable options)" size="large" getEnabled="GetEnabled" imageMso="ConditionalFormattingClearMenu" onAction="BtnOnAction"/>
          <button id="BtnSaveAsPdf" label="Create PDF(s)" supertip="Print DWRs to PDFs with selectable options" size="large" getEnabled="GetEnabled" image="BtnPDFCreate" onAction="BtnOnAction"/>
          <separator id="Sep3"/>
          <button id="BtnShadeToggle" label="Toggle Shading" supertip="Turns on/off the yellow background shading" size="normal" getEnabled="GetEnabled" getImage="GetImage" onAction="BtnOnAction"/>
          <button id="BtnFreezePanes" getLabel="GetLabel" supertip="Toggle freezing of top rows to stay visible when scrolling down" size="normal" getEnabled="GetEnabled" imageMso="FreezePanes" onAction="BtnOnAction"/>
          <button id="BtnResizeNotes" label="Resize Notes" supertip="Resets all notes/comments sizes on the active worksheet" size="normal" getEnabled="GetEnabled" imageMso="ReviewShowAllComments" onAction="BtnOnAction"/>
          <separator id="Sep4"/>
          <button id="BtnImportData" label="Import Data" supertip="Clears all data and imports data from a valid H0358 file" size="normal" getEnabled="GetEnabled" imageMso="ImportExcel" onAction="BtnOnAction"/>
          <button id="BtnInsertRow" label="Add Row(s)" supertip="Select a data cell in a BLOCK table that allows extra rows.&#13;&#13;Adds one row at the bottom of a Validation BLOCK table. Multiple blank rows will cause errors.&#13;&#13;Adds one or more rows below the top selected row in a DWR BLOCK." size="normal" getEnabled="GetEnabled" imageMso="TableInsertRowsBelow" onAction="BtnOnAction"/>
          <button id="BtnDeleteRow" label="Delete Row(s)" supertip="Deletes the selected row(s) from a Validation or DWR BLOCK table" size="normal" getEnabled="GetEnabled" imageMso="CellsDelete" onAction="BtnOnAction"/>
          <separator id="Sep5"/>
          <button idMso="FilePrintPreview"/>
          <button idMso="FilePrintQuick"/>
          <button id="BtnBackup" label="Backup File" supertip="Create a backup of the current file" size="normal" imageMso="FileSaveAs" onAction="BtnOnAction"/>
        </group>
      </tab>
      <tab idMso="TabHome">
        <group idMso="GroupCells" getVisible="GetVisible"/>
        <group idMso="GroupEditingExcel" getVisible="GetVisible"/>
      </tab>
      <tab idMso="TabFormulas" getVisible="GetVisible">
	   </tab>
      <tab idMso="TabView">
        <group idMso="GroupViewShowHide" getVisible="GetVisible"/>
        <group idMso="GroupWindow" getVisible="GetVisible"/>
        <group idMso="GroupMacros" getVisible="GetVisible"/>
      </tab>
      <tab idMso="TabReview">
        <group idMso="GroupChangesExcel" getVisible="GetVisible"/>
        <group idMso="GroupProtectExcel" getVisible="GetVisible"/>
      </tab>
      <tab idMso="TabPageLayoutExcel">
        <group idMso="GroupPageLayoutSheetOptions" getVisible="GetVisible"/>
      </tab>
      <tab idMso="TabDeveloper" getVisible="GetVisible">
	   </tab>
    </tabs>
  </ribbon>
</customUI>
</file>

<file path=customUI/customUI14.xml><?xml version="1.0" encoding="utf-8"?>
<customUI xmlns="http://schemas.microsoft.com/office/2009/07/customui" onLoad="LoadRibbon">
  <commands>
    <command idMso="Paste" onAction="CmdOnAction"/>
    <command idMso="PasteSpecialDialog" onAction="CmdOnAction"/>
    <command idMso="FileSaveAs" onAction="CmdOnAction"/>
    <command idMso="FileSaveAsPdfOrXps" onAction="CmdOnAction"/>
    <command idMso="CellsInsertDialog" onAction="CmdOnAction"/>
    <command idMso="CellsInsertSmart" onAction="CmdOnAction"/>
    <command idMso="CellsDeleteSmart" onAction="CmdOnAction"/>
    <command idMso="SheetRowsInsert" onAction="CmdOnAction"/>
    <command idMso="SheetRowsDelete" onAction="CmdOnAction"/>
    <command idMso="SheetColumnsInsert" onAction="CmdOnAction"/>
    <command idMso="SheetColumnsDelete" onAction="CmdOnAction"/>
    <command idMso="CellsDelete" onAction="CmdOnAction"/>
    <command idMso="RowsUnhide" onAction="CmdOnAction"/>
    <command idMso="ApplicationOptionsDialog" getEnabled="GetEnabled"/>
  </commands>
  <ribbon startFromScratch="false">
    <contextualTabs>
      <tabSet idMso="TabSetChartTools" getVisible="GetVisible"/>
      <tabSet idMso="TabSetPivotChartTools" getVisible="GetVisible"/>
      <tabSet idMso="TabSetTableToolsExcel" getVisible="GetVisible"/>
    </contextualTabs>
    <tabs>
      <tab id="TabH0358" label="H0358" insertBeforeMso="TabDeveloper" getVisible="GetVisible">
        <group id="NavigationGroup" label="DWR Navigation">
          <button id="BtnSummary" label="Summary Tab" size="normal" supertip="Go to Summary Sheet" imageMso="TableStyleTotalsRow" onAction="BtnOnAction"/>
          <button id="BtnValidations" label="Validations Tab" size="normal" supertip="Go to Validations Sheet" imageMso="TableStyleModify" onAction="BtnOnAction"/>
          <button id="BtnInstructions" label="Instructions Tab" supertip="Go to Instructions Sheet" size="normal" imageMso="Info" onAction="BtnOnAction"/>
          <separator id="Sep1"/>
          <dropDown id="DropDownDWR" label="DWR Group:" sizeString="WWWWWWW" supertip="Select DWR Group" getItemCount="DropDownDWR_GetItemCount" getItemLabel="DropDownDWR_GetItemLabel" getSelectedItemIndex="DropDownDWR_GetSelectedItemIndex" onAction="DropDownDWR_OnAction"/>
          <dropDown id="DropDownNav" label="Navigate To:" sizeString="WWWWWWW" supertip="Activate Selected DWR" getItemCount="DropDownNav_GetItemCount" getItemLabel="DropDownNav_GetItemLabel" getSelectedItemIndex="DropDownNav_GetSelectedItemIndex" onAction="DropDownNav_OnAction"/>
          <box id="NavigationBox" boxStyle="horizontal">
            <button id="BtnPreviousDWRIcon" label="Previous" size="normal" supertip="Ctrl + (Left Arrow)" imageMso="ReadingViewPreviousPage" getEnabled="GetEnabled" showLabel="false" onAction="BtnOnAction"/>
            <button id="BtnPreviousDWR" label="Previous" size="normal" supertip="Ctrl + (Left Arrow)" getEnabled="GetEnabled" onAction="BtnOnAction"/>
            <button id="BtnSpacer1" getEnabled="GetEnabled" showLabel="false"/>
            <button id="BtnSpacer2" getEnabled="GetEnabled" showLabel="false"/>
            <button id="BtnCurrentDWRIcon" label="Current" size="normal" supertip="View Active DWR" imageMso="ReadingViewShowOnePage" getEnabled="GetEnabled" showLabel="false" onAction="BtnOnAction"/>
            <button id="BtnSpacer4" getEnabled="GetEnabled" showLabel="false"/>
            <button id="BtnSpacer5" getEnabled="GetEnabled" showLabel="false"/>
            <button id="BtnNextDWR" label="Next" size="normal" supertip="Ctrl + (Right Arrow)" getEnabled="GetEnabled" onAction="BtnOnAction"/>
            <button id="BtnNextDWRIcon" label="Next" size="normal" supertip="Ctrl + (Right Arrow)" imageMso="ReadingViewNextPage" getEnabled="GetEnabled" showLabel="false" onAction="BtnOnAction"/>
          </box>
        </group>
        <group id="MainGroup" label="Extra Work/Provisional Sum Reports">
          <button id="BtnNewDWR" label="Create New DWR" supertip="Create a New DWR Sheet" size="large" getEnabled="GetEnabled" imageMso="TableDrawTable" onAction="BtnOnAction"/>
          <button id="BtnCopyDWR" label="Copy Active DWR" supertip="Create a New DWR Sheet by Copying the Active DWR Sheet" size="large" getEnabled="GetEnabled" imageMso="Export" onAction="BtnOnAction"/>
          <button id="BtnClearDWR" label="Clear Data" supertip="Clear Data (with selectable options)" size="large" getEnabled="GetEnabled" imageMso="ConditionalFormattingClearMenu" onAction="BtnOnAction"/>
          <button id="BtnSaveAsPdf" label="Create PDF(s)" supertip="Print DWRs to PDFs with selectable options" size="large" getEnabled="GetEnabled" image="BtnPDFCreate" onAction="BtnOnAction"/>
          <separator id="Sep3"/>
          <button id="BtnShadeToggle" label="Toggle Shading" supertip="Turns on/off the yellow background shading" size="normal" getEnabled="GetEnabled" getImage="GetImage" onAction="BtnOnAction"/>
          <button id="BtnFreezePanes" getLabel="GetLabel" supertip="Toggle freezing of top rows to stay visible when scrolling down" size="normal" getEnabled="GetEnabled" imageMso="FreezePanes" onAction="BtnOnAction"/>
          <button id="BtnResizeNotes" label="Resize Notes" supertip="Resets all notes/comments sizes on the active worksheet" size="normal" getEnabled="GetEnabled" imageMso="ReviewShowAllComments" onAction="BtnOnAction"/>
          <separator id="Sep4"/>
          <button id="BtnImportData" label="Import Data" supertip="Clears all data and imports data from a valid H0358 file" size="normal" getEnabled="GetEnabled" imageMso="ImportExcel" onAction="BtnOnAction"/>
          <button id="BtnInsertRow" label="Add Row(s)" supertip="Select a data cell in a BLOCK table that allows extra rows.&#13;&#13;Adds one row at the bottom of a Validation BLOCK table. Multiple blank rows will cause errors.&#13;&#13;Adds one or more rows below the top selected row in a DWR BLOCK." size="normal" getEnabled="GetEnabled" imageMso="TableInsertRowsBelow" onAction="BtnOnAction"/>
          <button id="BtnDeleteRow" label="Delete Row(s)" supertip="Deletes the selected row(s) from a Validation or DWR BLOCK table" size="normal" getEnabled="GetEnabled" imageMso="CellsDelete" onAction="BtnOnAction"/>
          <separator id="Sep5"/>
          <button idMso="FilePrintPreview" supertip="Preview Printing of Current Worksheet"/>
          <button idMso="FilePrintQuick" supertip="Print Current Worksheet"/>
          <button id="BtnBackup" label="Backup File" supertip="Create a backup of the current file" size="normal" imageMso="FileSaveAs" onAction="BtnOnAction"/>
        </group>
      </tab>
      <tab idMso="TabHome">
        <group idMso="GroupCells" getVisible="GetVisible"/>
        <group idMso="GroupEditingExcel" getVisible="GetVisible"/>
      </tab>
      <tab idMso="TabFormulas" getVisible="GetVisible">
	   </tab>
      <tab idMso="TabView">
        <group idMso="GroupViewShowHide" getVisible="GetVisible"/>
        <group idMso="GroupWindow" getVisible="GetVisible"/>
        <group idMso="GroupMacros" getVisible="GetVisible"/>
      </tab>
      <tab idMso="TabReview">
        <group idMso="GroupChangesExcel" getVisible="GetVisible"/>
        <group idMso="GroupProtectExcel" getVisible="GetVisible"/>
      </tab>
      <tab idMso="TabPageLayoutExcel">
        <group idMso="GroupPageLayoutSheetOptions" getVisible="GetVisible"/>
      </tab>
      <tab idMso="TabDeveloper" getVisible="GetVisible">
	   </tab>
    </tabs>
  </ribbon>
  <backstage>
    <button idMso="FileSave" visible="true"/>
    <button idMso="FileSaveAs" visible="false"/>
    <button idMso="FileOpen" visible="true"/>
    <button idMso="FileClose" visible="true"/>
    <button idMso="ApplicationOptionsDialog" visible="true"/>
    <button idMso="FileExit" visible="true"/>
    <tab idMso="TabInfo" visible="false"/>
    <tab idMso="TabRecent" visible="true"/>
    <tab idMso="TabNew" visible="false"/>
    <tab idMso="TabPrint" visible="true"/>
    <tab idMso="TabShare" visible="false"/>
    <tab idMso="TabHelp" visible="false"/>
    <tab idMso="TabPublish" visible="false"/>
    <tab idMso="TabSave" visible="false"/>
    <tab idMso="TabOfficeStart" visible="false"/>
  </backstage>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Summary</vt:lpstr>
      <vt:lpstr>Validations</vt:lpstr>
      <vt:lpstr>DWR</vt:lpstr>
      <vt:lpstr>Instructions</vt:lpstr>
      <vt:lpstr>DWR!Print_Area</vt:lpstr>
      <vt:lpstr>DWR!Print_Titles</vt:lpstr>
      <vt:lpstr>Summary!Print_Titles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H0358 - Extra Work and Provisional Sum Work Order</dc:title>
  <dc:subject>Daily Work Reports</dc:subject>
  <dc:creator>Version 14 (Sept 18, 2025)</dc:creator>
  <cp:lastModifiedBy>Greg Toews (admin)</cp:lastModifiedBy>
  <cp:revision/>
  <cp:lastPrinted>2025-02-28T02:03:49Z</cp:lastPrinted>
  <dcterms:created xsi:type="dcterms:W3CDTF">2025-01-01T08:00:00Z</dcterms:created>
  <dcterms:modified xsi:type="dcterms:W3CDTF">2025-09-18T05:18:24Z</dcterms:modified>
  <cp:version>12</cp:version>
</cp:coreProperties>
</file>