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cf7641f9884e4c6d" Type="http://schemas.microsoft.com/office/2006/relationships/ui/extensibility" Target="customUI/customUI.xml"/><Relationship Id="rId2" Type="http://schemas.openxmlformats.org/package/2006/relationships/metadata/core-properties" Target="docProps/core.xml"/><Relationship Id="rId1" Type="http://schemas.openxmlformats.org/officeDocument/2006/relationships/officeDocument" Target="xl/workbook.xml"/><Relationship Id="R4e72e66bc5b947cc" Type="http://schemas.microsoft.com/office/2007/relationships/ui/extensibility" Target="customUI/customUI14.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showInkAnnotation="0" codeName="ThisWorkbook" defaultThemeVersion="124226"/>
  <workbookProtection workbookPassword="8F05" lockStructure="1"/>
  <bookViews>
    <workbookView xWindow="84" yWindow="84" windowWidth="19320" windowHeight="9360" firstSheet="2" activeTab="2"/>
  </bookViews>
  <sheets>
    <sheet name="H0177" sheetId="8" state="veryHidden" r:id="rId1"/>
    <sheet name="AI" sheetId="55" state="veryHidden" r:id="rId2"/>
    <sheet name="Instructions" sheetId="47" r:id="rId3"/>
    <sheet name="Summary" sheetId="2" r:id="rId4"/>
    <sheet name="WOSA1" sheetId="221" r:id="rId5"/>
  </sheets>
  <functionGroups builtInGroupCount="17"/>
  <definedNames>
    <definedName name="BLOCK_A" localSheetId="0" hidden="1">'H0177'!$T$83</definedName>
    <definedName name="BLOCK_A" localSheetId="4" hidden="1">WOSA1!$T$83</definedName>
    <definedName name="BLOCK_B" localSheetId="0" hidden="1">'H0177'!$S$29</definedName>
    <definedName name="BLOCK_B" localSheetId="4" hidden="1">WOSA1!$S$29</definedName>
    <definedName name="BLOCK_C" localSheetId="0" hidden="1">'H0177'!$S$110</definedName>
    <definedName name="BLOCK_C" localSheetId="4" hidden="1">WOSA1!$S$110</definedName>
    <definedName name="Check_Group" hidden="1">!$K$11:$K$12,!$R$11:$R$13</definedName>
    <definedName name="Conditional_Yellow_Fill" localSheetId="0" hidden="1">'H0177'!$D$5</definedName>
    <definedName name="Conditional_Yellow_Fill" localSheetId="4" hidden="1">WOSA1!$D$5</definedName>
    <definedName name="Contract_Agreement_Date">Summary!$F$6</definedName>
    <definedName name="Contractor_Name">Summary!$A$6</definedName>
    <definedName name="Description_Of_Work" localSheetId="0" hidden="1">'H0177'!$A$18</definedName>
    <definedName name="Description_Of_Work" localSheetId="4" hidden="1">WOSA1!$A$18</definedName>
    <definedName name="GC_Markup_Reduction_Date" comment="The GC_Markup_Reduction_Date is &quot;2004-04-01&quot; = 38078. Contract GC's dated after this date are eligible for reduced BLOCK markups after 25% of the Tender_Price is reached." hidden="1">38078</definedName>
    <definedName name="General_Conditions_Date">Summary!$F$4</definedName>
    <definedName name="Order_Number" localSheetId="0" hidden="1">'H0177'!$S$9</definedName>
    <definedName name="Order_Number" localSheetId="4" hidden="1">WOSA1!$S$9</definedName>
    <definedName name="PB_BLOCK_B" localSheetId="0" hidden="1">'H0177'!$T$91</definedName>
    <definedName name="PB_BLOCK_B" localSheetId="4" hidden="1">WOSA1!$T$91</definedName>
    <definedName name="_xlnm.Print_Area" localSheetId="0">'H0177'!$A$4:$U$114</definedName>
    <definedName name="_xlnm.Print_Area" localSheetId="2">Instructions!$A$1:$D$44</definedName>
    <definedName name="_xlnm.Print_Area" localSheetId="4">WOSA1!$A$4:$U$114</definedName>
    <definedName name="_xlnm.Print_Titles" localSheetId="0">'H0177'!$62:$67</definedName>
    <definedName name="_xlnm.Print_Titles" localSheetId="4">WOSA1!$62:$67</definedName>
    <definedName name="Project_Number">Summary!$A$4</definedName>
    <definedName name="Tender_Price">Summary!$L$3</definedName>
    <definedName name="Total_Increase_Decrease" localSheetId="0" hidden="1">'H0177'!$S$35</definedName>
    <definedName name="Total_Increase_Decrease" localSheetId="4" hidden="1">WOSA1!$S$35</definedName>
    <definedName name="Total_Rows" localSheetId="3" hidden="1">Summary!#REF!</definedName>
    <definedName name="Total_WO_SA_Value" localSheetId="0" hidden="1">'H0177'!$S$112:$T$112</definedName>
    <definedName name="Total_WO_SA_Value" localSheetId="4" hidden="1">WOSA1!$S$112:$T$112</definedName>
    <definedName name="WO_SA_Date" localSheetId="0" hidden="1">'H0177'!$T$2</definedName>
    <definedName name="WO_SA_Date" localSheetId="4" hidden="1">WOSA1!$T$2</definedName>
    <definedName name="WOSA_Number" localSheetId="0" hidden="1">'H0177'!$F$5</definedName>
    <definedName name="WOSA_Number" localSheetId="4" hidden="1">WOSA1!$F$5</definedName>
  </definedNames>
  <calcPr calcId="145621"/>
</workbook>
</file>

<file path=xl/calcChain.xml><?xml version="1.0" encoding="utf-8"?>
<calcChain xmlns="http://schemas.openxmlformats.org/spreadsheetml/2006/main">
  <c r="A13" i="2" l="1"/>
  <c r="B13" i="2" s="1"/>
  <c r="S108" i="221"/>
  <c r="Q108" i="221"/>
  <c r="O108" i="221"/>
  <c r="S107" i="221"/>
  <c r="Q107" i="221"/>
  <c r="O107" i="221"/>
  <c r="S106" i="221"/>
  <c r="Q106" i="221"/>
  <c r="O106" i="221"/>
  <c r="S105" i="221"/>
  <c r="Q105" i="221"/>
  <c r="O105" i="221"/>
  <c r="S104" i="221"/>
  <c r="Q104" i="221"/>
  <c r="O104" i="221"/>
  <c r="S103" i="221"/>
  <c r="Q103" i="221"/>
  <c r="O103" i="221"/>
  <c r="S102" i="221"/>
  <c r="Q102" i="221"/>
  <c r="O102" i="221"/>
  <c r="S101" i="221"/>
  <c r="Q101" i="221"/>
  <c r="O101" i="221"/>
  <c r="S100" i="221"/>
  <c r="Q100" i="221"/>
  <c r="O100" i="221"/>
  <c r="S99" i="221"/>
  <c r="Q99" i="221"/>
  <c r="O99" i="221"/>
  <c r="S98" i="221"/>
  <c r="Q98" i="221"/>
  <c r="O98" i="221"/>
  <c r="S97" i="221"/>
  <c r="Q97" i="221"/>
  <c r="O97" i="221"/>
  <c r="S96" i="221"/>
  <c r="Q96" i="221"/>
  <c r="O96" i="221"/>
  <c r="T82" i="221"/>
  <c r="T81" i="221"/>
  <c r="T80" i="221"/>
  <c r="T79" i="221"/>
  <c r="T78" i="221"/>
  <c r="T77" i="221"/>
  <c r="T76" i="221"/>
  <c r="T75" i="221"/>
  <c r="T74" i="221"/>
  <c r="T73" i="221"/>
  <c r="T72" i="221"/>
  <c r="T71" i="221"/>
  <c r="T70" i="221"/>
  <c r="S66" i="221"/>
  <c r="M66" i="221"/>
  <c r="A66" i="221"/>
  <c r="S63" i="221"/>
  <c r="B47" i="221"/>
  <c r="I40" i="221"/>
  <c r="S20" i="221"/>
  <c r="A16" i="221"/>
  <c r="S8" i="221"/>
  <c r="A8" i="221"/>
  <c r="F5" i="221"/>
  <c r="D5" i="221"/>
  <c r="T96" i="221" l="1"/>
  <c r="T100" i="221"/>
  <c r="T4" i="221"/>
  <c r="S21" i="221"/>
  <c r="T104" i="221"/>
  <c r="T108" i="221"/>
  <c r="T98" i="221"/>
  <c r="T102" i="221"/>
  <c r="T106" i="221"/>
  <c r="T99" i="221"/>
  <c r="T103" i="221"/>
  <c r="T107" i="221"/>
  <c r="T83" i="221"/>
  <c r="T97" i="221"/>
  <c r="T101" i="221"/>
  <c r="T105" i="221"/>
  <c r="S109" i="221"/>
  <c r="G13" i="2"/>
  <c r="D13" i="2"/>
  <c r="E13" i="2"/>
  <c r="F13" i="2"/>
  <c r="S27" i="221" l="1"/>
  <c r="T109" i="221"/>
  <c r="S110" i="221" s="1"/>
  <c r="K13" i="2"/>
  <c r="H13" i="2"/>
  <c r="S113" i="221" l="1"/>
  <c r="S35" i="221" s="1"/>
  <c r="I13" i="2"/>
  <c r="S112" i="221"/>
  <c r="S31" i="221"/>
  <c r="S34" i="221"/>
  <c r="L13" i="2"/>
  <c r="J13" i="2" l="1"/>
  <c r="S22" i="221" l="1"/>
  <c r="S36" i="221" s="1"/>
  <c r="G43" i="221"/>
  <c r="Q44" i="221" s="1"/>
  <c r="O98" i="8" l="1"/>
  <c r="O99" i="8"/>
  <c r="O100" i="8"/>
  <c r="O101" i="8"/>
  <c r="O102" i="8"/>
  <c r="O103" i="8"/>
  <c r="O104" i="8"/>
  <c r="O105" i="8"/>
  <c r="O106" i="8"/>
  <c r="O107" i="8"/>
  <c r="O108" i="8"/>
  <c r="O96" i="8"/>
  <c r="O97" i="8"/>
  <c r="Q98" i="8"/>
  <c r="Q99" i="8"/>
  <c r="Q100" i="8"/>
  <c r="Q101" i="8"/>
  <c r="Q102" i="8"/>
  <c r="Q103" i="8"/>
  <c r="Q104" i="8"/>
  <c r="Q105" i="8"/>
  <c r="Q106" i="8"/>
  <c r="Q107" i="8"/>
  <c r="Q108" i="8"/>
  <c r="Q96" i="8"/>
  <c r="Q97" i="8"/>
  <c r="S96" i="8"/>
  <c r="T71" i="8"/>
  <c r="T72" i="8"/>
  <c r="T73" i="8"/>
  <c r="T74" i="8"/>
  <c r="T75" i="8"/>
  <c r="T76" i="8"/>
  <c r="T77" i="8"/>
  <c r="T78" i="8"/>
  <c r="T79" i="8"/>
  <c r="T80" i="8"/>
  <c r="T81" i="8"/>
  <c r="T82" i="8"/>
  <c r="T70" i="8"/>
  <c r="T83" i="8" l="1"/>
  <c r="F5" i="8" l="1"/>
  <c r="S21" i="8" s="1"/>
  <c r="L4" i="2" l="1"/>
  <c r="S8" i="8" l="1"/>
  <c r="S66" i="8"/>
  <c r="S102" i="8" l="1"/>
  <c r="T102" i="8" l="1"/>
  <c r="T96" i="8" l="1"/>
  <c r="F11" i="2" l="1"/>
  <c r="K11" i="2" l="1"/>
  <c r="L5" i="2" s="1"/>
  <c r="H11" i="2" l="1"/>
  <c r="I11" i="2"/>
  <c r="I40" i="8" l="1"/>
  <c r="D5" i="8" l="1"/>
  <c r="T4" i="8" l="1"/>
  <c r="S108" i="8"/>
  <c r="S107" i="8"/>
  <c r="T107" i="8"/>
  <c r="S106" i="8"/>
  <c r="S105" i="8"/>
  <c r="T105" i="8"/>
  <c r="S104" i="8"/>
  <c r="S103" i="8"/>
  <c r="T103" i="8"/>
  <c r="S101" i="8"/>
  <c r="S100" i="8"/>
  <c r="T100" i="8"/>
  <c r="S99" i="8"/>
  <c r="S98" i="8"/>
  <c r="S97" i="8"/>
  <c r="T97" i="8"/>
  <c r="M66" i="8"/>
  <c r="A66" i="8"/>
  <c r="S63" i="8"/>
  <c r="B47" i="8"/>
  <c r="S20" i="8"/>
  <c r="S22" i="8" s="1"/>
  <c r="A16" i="8"/>
  <c r="A8" i="8"/>
  <c r="S109" i="8" l="1"/>
  <c r="S27" i="8"/>
  <c r="T98" i="8"/>
  <c r="T99" i="8"/>
  <c r="T101" i="8"/>
  <c r="T104" i="8"/>
  <c r="T106" i="8"/>
  <c r="T108" i="8"/>
  <c r="T109" i="8" l="1"/>
  <c r="S113" i="8" s="1"/>
  <c r="S35" i="8" s="1"/>
  <c r="S110" i="8" l="1"/>
  <c r="S112" i="8" s="1"/>
  <c r="G43" i="8"/>
  <c r="S36" i="8"/>
  <c r="S31" i="8" l="1"/>
  <c r="S34" i="8"/>
  <c r="Q44" i="8" l="1"/>
</calcChain>
</file>

<file path=xl/comments1.xml><?xml version="1.0" encoding="utf-8"?>
<comments xmlns="http://schemas.openxmlformats.org/spreadsheetml/2006/main">
  <authors>
    <author>Don Shaw</author>
    <author>Stefano J Condotta</author>
  </authors>
  <commentList>
    <comment ref="Q44" authorId="0">
      <text>
        <r>
          <rPr>
            <b/>
            <sz val="8"/>
            <color indexed="81"/>
            <rFont val="Tahoma"/>
            <family val="2"/>
          </rPr>
          <t xml:space="preserve">Authority Levels as of August 1, 2007:
</t>
        </r>
        <r>
          <rPr>
            <sz val="8"/>
            <color indexed="81"/>
            <rFont val="Tahoma"/>
            <family val="2"/>
          </rPr>
          <t xml:space="preserve">
Min Rep authority is:
1) non-monetary (or net zero) changes at any time
2) cumulative amendments &lt;=$50k
PM/BU Mgr &lt;=$100k
Reg/HQ Mgr &lt;=$200k
Reg Dir &lt;=$500k
ADM/COO/DM &gt;$500k</t>
        </r>
      </text>
    </comment>
    <comment ref="L69" authorId="1">
      <text>
        <r>
          <rPr>
            <sz val="8"/>
            <color indexed="81"/>
            <rFont val="Tahoma"/>
            <family val="2"/>
          </rPr>
          <t>This column's entry will determine a positive or negative "Extended Amount".</t>
        </r>
      </text>
    </comment>
    <comment ref="L94" authorId="1">
      <text>
        <r>
          <rPr>
            <sz val="8"/>
            <color indexed="81"/>
            <rFont val="Tahoma"/>
            <family val="2"/>
          </rPr>
          <t>Subcontractor?: "y" = Yes, "n" = No, "a" = Affiliated: a Subcontractor affiliated with the Contractor.</t>
        </r>
      </text>
    </comment>
    <comment ref="M94" authorId="0">
      <text>
        <r>
          <rPr>
            <sz val="8"/>
            <color indexed="81"/>
            <rFont val="Tahoma"/>
            <family val="2"/>
          </rPr>
          <t>If the work on a line is being paid from an existing Provisional Sum (PS) Item, enter "y".
This information is used to determine if the Contract Price will change, and may affect the authority level required to approve the payment.</t>
        </r>
      </text>
    </comment>
    <comment ref="N94" authorId="1">
      <text>
        <r>
          <rPr>
            <sz val="8"/>
            <color indexed="81"/>
            <rFont val="Tahoma"/>
            <family val="2"/>
          </rPr>
          <t>When the cumulative Work performed on a Force Account basis equals 25% of the Tender Price, subsequent Force Account Works will be subject to reduced mark-ups.</t>
        </r>
      </text>
    </comment>
    <comment ref="Q94" authorId="0">
      <text>
        <r>
          <rPr>
            <sz val="8"/>
            <color indexed="81"/>
            <rFont val="Tahoma"/>
            <family val="2"/>
          </rPr>
          <t>When the Contractor is entitled to a mark-up on a Subcontractor's work, an additional 5% mark-up is added.</t>
        </r>
      </text>
    </comment>
  </commentList>
</comments>
</file>

<file path=xl/comments2.xml><?xml version="1.0" encoding="utf-8"?>
<comments xmlns="http://schemas.openxmlformats.org/spreadsheetml/2006/main">
  <authors>
    <author>Stefano J Condotta</author>
  </authors>
  <commentList>
    <comment ref="H3" authorId="0">
      <text>
        <r>
          <rPr>
            <sz val="8"/>
            <color indexed="81"/>
            <rFont val="Tahoma"/>
            <family val="2"/>
          </rPr>
          <t>Enter the date from the Contract's General Conditions footer.</t>
        </r>
      </text>
    </comment>
    <comment ref="H5" authorId="0">
      <text>
        <r>
          <rPr>
            <sz val="8"/>
            <color indexed="81"/>
            <rFont val="Tahoma"/>
            <family val="2"/>
          </rPr>
          <t>This date represents when the Ministry and Contractor entered into the Contract.</t>
        </r>
      </text>
    </comment>
    <comment ref="C12" authorId="0">
      <text>
        <r>
          <rPr>
            <sz val="8"/>
            <color indexed="81"/>
            <rFont val="Tahoma"/>
            <family val="2"/>
          </rPr>
          <t>A "y" or "n" entry will respectively include/exclude the values in the "Totals to Date" row and "Approved WO/SA Total" column.</t>
        </r>
      </text>
    </comment>
  </commentList>
</comments>
</file>

<file path=xl/comments3.xml><?xml version="1.0" encoding="utf-8"?>
<comments xmlns="http://schemas.openxmlformats.org/spreadsheetml/2006/main">
  <authors>
    <author>Don Shaw</author>
    <author>Stefano J Condotta</author>
  </authors>
  <commentList>
    <comment ref="Q44" authorId="0">
      <text>
        <r>
          <rPr>
            <b/>
            <sz val="8"/>
            <color indexed="81"/>
            <rFont val="Tahoma"/>
            <family val="2"/>
          </rPr>
          <t xml:space="preserve">Authority Levels as of August 1, 2007:
</t>
        </r>
        <r>
          <rPr>
            <sz val="8"/>
            <color indexed="81"/>
            <rFont val="Tahoma"/>
            <family val="2"/>
          </rPr>
          <t xml:space="preserve">
Min Rep authority is:
1) non-monetary (or net zero) changes at any time
2) cumulative amendments &lt;=$50k
PM/BU Mgr &lt;=$100k
Reg/HQ Mgr &lt;=$200k
Reg Dir &lt;=$500k
ADM/COO/DM &gt;$500k</t>
        </r>
      </text>
    </comment>
    <comment ref="L69" authorId="1">
      <text>
        <r>
          <rPr>
            <sz val="8"/>
            <color indexed="81"/>
            <rFont val="Tahoma"/>
            <family val="2"/>
          </rPr>
          <t>This column's entry will determine a positive or negative "Extended Amount".</t>
        </r>
      </text>
    </comment>
    <comment ref="L94" authorId="1">
      <text>
        <r>
          <rPr>
            <sz val="8"/>
            <color indexed="81"/>
            <rFont val="Tahoma"/>
            <family val="2"/>
          </rPr>
          <t>Subcontractor?: "y" = Yes, "n" = No, "a" = Affiliated: a Subcontractor affiliated with the Contractor.</t>
        </r>
      </text>
    </comment>
    <comment ref="M94" authorId="0">
      <text>
        <r>
          <rPr>
            <sz val="8"/>
            <color indexed="81"/>
            <rFont val="Tahoma"/>
            <family val="2"/>
          </rPr>
          <t>If the work on a line is being paid from an existing Provisional Sum (PS) Item, enter "y".
This information is used to determine if the Contract Price will change, and may affect the authority level required to approve the payment.</t>
        </r>
      </text>
    </comment>
    <comment ref="N94" authorId="1">
      <text>
        <r>
          <rPr>
            <sz val="8"/>
            <color indexed="81"/>
            <rFont val="Tahoma"/>
            <family val="2"/>
          </rPr>
          <t>When the cumulative Work performed on a Force Account basis equals 25% of the Tender Price, subsequent Force Account Works will be subject to reduced mark-ups.</t>
        </r>
      </text>
    </comment>
    <comment ref="Q94" authorId="0">
      <text>
        <r>
          <rPr>
            <sz val="8"/>
            <color indexed="81"/>
            <rFont val="Tahoma"/>
            <family val="2"/>
          </rPr>
          <t>When the Contractor is entitled to a mark-up on a Subcontractor's work, an additional 5% mark-up is added.</t>
        </r>
      </text>
    </comment>
  </commentList>
</comments>
</file>

<file path=xl/sharedStrings.xml><?xml version="1.0" encoding="utf-8"?>
<sst xmlns="http://schemas.openxmlformats.org/spreadsheetml/2006/main" count="264" uniqueCount="149">
  <si>
    <t>INSTRUCTIONS FOR THE H0177 "WORK ORDER / SUPPLEMENTAL AGREEMENT"</t>
  </si>
  <si>
    <t>(post 2010-01-04) with different payment provisions for :</t>
  </si>
  <si>
    <t>of that document, NOT the Contract date.</t>
  </si>
  <si>
    <t>If you need more rows in a particular WO/SA Block, select a cell within the yellow block, click "Insert Row (WO/SA)" on the H0177 ribbon tab, and a new row will be inserted below the active cell.  Similarly, you can delete rows to alter printing page breaks. To save printer ink and reduce costs, WO/SA form's pale yellow background fill will not be printed.</t>
  </si>
  <si>
    <r>
      <t xml:space="preserve">Note that the above date relates to the </t>
    </r>
    <r>
      <rPr>
        <b/>
        <u/>
        <sz val="10"/>
        <color rgb="FF0000FF"/>
        <rFont val="Arial"/>
        <family val="2"/>
      </rPr>
      <t>date of the General Conditions themselves, as noted in the footer</t>
    </r>
  </si>
  <si>
    <t xml:space="preserve">     1) Force Account mark-up rates.</t>
  </si>
  <si>
    <t xml:space="preserve">     2) Decrease FA mark-ups, when FA work is greater than 25% of the Tender Price.</t>
  </si>
  <si>
    <t xml:space="preserve">     3) Prime Contractor mark-up of 5% on FA work done by subs.</t>
  </si>
  <si>
    <t>PLEASE READ THE INSTRUCTIONS BELOW BEFORE USING THE FORM</t>
  </si>
  <si>
    <t>Note : For Major Works and Design Build Minor, use the Progress Estimating System (PES)</t>
  </si>
  <si>
    <t>Project Number</t>
  </si>
  <si>
    <t>Contractor Name</t>
  </si>
  <si>
    <t>Tender Price :</t>
  </si>
  <si>
    <t>Cumulative Total Change :</t>
  </si>
  <si>
    <t>Current Contract Price :</t>
  </si>
  <si>
    <r>
      <t xml:space="preserve">Amendments and Force Account information from Work Orders or Supplemental Agreements are summarized below.  When the Force Account Work to date nears 25% of the Tender Price on Minor Works Contracts dated 2010-01-04 or later, you must track costs on a day-by-day basis.  The mark-ups are reduced on the day after the total Force Account Work reaches the 25% threshold and the "Cumulative WO/SA Value" below will show in </t>
    </r>
    <r>
      <rPr>
        <sz val="9"/>
        <color rgb="FF0000FF"/>
        <rFont val="Arial"/>
        <family val="2"/>
      </rPr>
      <t>blue</t>
    </r>
    <r>
      <rPr>
        <sz val="9"/>
        <color theme="1"/>
        <rFont val="Arial"/>
        <family val="2"/>
      </rPr>
      <t>. Before or after that time, you may track on a rolled-up basis using the total of many days work authorized under a Supplemental Agreement.</t>
    </r>
  </si>
  <si>
    <t>WO/SA
Date</t>
  </si>
  <si>
    <t>Block A
Amendments</t>
  </si>
  <si>
    <r>
      <t xml:space="preserve">Block B
</t>
    </r>
    <r>
      <rPr>
        <b/>
        <sz val="7"/>
        <color theme="1"/>
        <rFont val="Arial"/>
        <family val="2"/>
      </rPr>
      <t>Non-monetary</t>
    </r>
  </si>
  <si>
    <t>Block C
Force Account</t>
  </si>
  <si>
    <t>Approved
WO/SA Total</t>
  </si>
  <si>
    <t>Cumulative
WO/SA Value</t>
  </si>
  <si>
    <t>Portion Changing
Contract Value</t>
  </si>
  <si>
    <t>Cumulative
Total Change</t>
  </si>
  <si>
    <t xml:space="preserve">WORK ORDER / SUPPLEMENTAL AGREEMENT SUMMARY
</t>
  </si>
  <si>
    <t>This document has internal calculations that automatically generate the required Approval Authority, based on the Contract Administration Manual approval matrix, as of August 2007.  Users may also have to make project-specific accommodations based on their organization's implementation of Expense Authority and Qualified Receiver.</t>
  </si>
  <si>
    <t>SUPPLEMENTAL AGREEMENT</t>
  </si>
  <si>
    <t>CONTRACT TYPE :</t>
  </si>
  <si>
    <t>ORDER NUMBER :</t>
  </si>
  <si>
    <t>To (Contractor's Name)</t>
  </si>
  <si>
    <t>Contractor's Address</t>
  </si>
  <si>
    <t>The yellow fields indicate where data is required or may be entered for each WO/SA produced.</t>
  </si>
  <si>
    <t>Description of Work</t>
  </si>
  <si>
    <t>Location (Region, District, nearest municipality, Hwy #, etc.)</t>
  </si>
  <si>
    <t>[1]</t>
  </si>
  <si>
    <t>[2]</t>
  </si>
  <si>
    <t>[3]</t>
  </si>
  <si>
    <t>The following sections are to be used to document: (a) the agreed upon amendments to the Contract, and/or (b) the Ministry's authorization for Force Account Work and any contractual amendments consequential to that Force Account Work.  (Where Force Account Work is to be performed and is costed in Block C, an explanation of the circumstances necessitating that work is to be provided in Block B.)</t>
  </si>
  <si>
    <t>A. The Work or quantities are amended, as specified in the attached and in the amount entered below:</t>
  </si>
  <si>
    <t>B. Non-monetary or Force Account items in the Contract are amended as specified in the attached (Yes/No):</t>
  </si>
  <si>
    <t>C. Force Account Work, as specified in the attached and in the amount entered below, is authorized by the Ministry:</t>
  </si>
  <si>
    <t>[4]</t>
  </si>
  <si>
    <t>ALL WORK SHALL BE CARRIED OUT IN ACCORDANCE WITH THE TERMS AND CONDITIONS OF THE CONTRACT</t>
  </si>
  <si>
    <t>Initiator's Signature</t>
  </si>
  <si>
    <t>(including those covered by this WO/SA)</t>
  </si>
  <si>
    <t>[2]+[4]</t>
  </si>
  <si>
    <t>Where the Work Order is limited to Force Account Work, the sections below do not require completion.</t>
  </si>
  <si>
    <t>WHEREAS:</t>
  </si>
  <si>
    <t>pursuant to which the Ministry appointed and retained the Contractor to construct the Project, and</t>
  </si>
  <si>
    <t>The Ministry and the Contractor wish to amend the Contract, on the terms and conditions stated above,</t>
  </si>
  <si>
    <t>NOW THEREFORE for valuable consideration, the parties agree as follows:</t>
  </si>
  <si>
    <t>(i)</t>
  </si>
  <si>
    <t>The Contract is amended by incorporating the above change(s) into the work;</t>
  </si>
  <si>
    <t>(ii)</t>
  </si>
  <si>
    <t>Time will remain of the essence of the Contract; and</t>
  </si>
  <si>
    <t>(iii)</t>
  </si>
  <si>
    <t xml:space="preserve">The provisions of the Contract, as amended by this Supplemental Agreement, are ratified and confirmed. </t>
  </si>
  <si>
    <t>Authorized Signatory for Contractor</t>
  </si>
  <si>
    <t>IN WITNESS WHEREOF, THE PARTIES ARE DEEMED TO HAVE EXECUTED THIS WORK ORDER/SUPPLEMENTAL AGREEMENT</t>
  </si>
  <si>
    <t>(yyyy-mm-dd)</t>
  </si>
  <si>
    <t>Name of Delegated Ministry Executor [Printed]</t>
  </si>
  <si>
    <t>Approved by: [Print Name]</t>
  </si>
  <si>
    <t>Initiator's Name [Print Name]</t>
  </si>
  <si>
    <t>Name [Printed]</t>
  </si>
  <si>
    <t>Signed: Manager, Financial Services (Region / HQ)</t>
  </si>
  <si>
    <t>WORK ORDER / SUPPLEMENTAL AGREEMENT - ADDITIONAL ITEMS</t>
  </si>
  <si>
    <t>The following items are included in page 1, Blocks A, B, and C.</t>
  </si>
  <si>
    <t>Contractor's Name</t>
  </si>
  <si>
    <t>BLOCK A</t>
  </si>
  <si>
    <t>The following items of work are added or deleted, or their quantities are amended, at the negotiated rates set below:</t>
  </si>
  <si>
    <t>Item #</t>
  </si>
  <si>
    <t>Item Description</t>
  </si>
  <si>
    <t>Add/Delete
Increase/Decrease</t>
  </si>
  <si>
    <t>Unit of
Measure</t>
  </si>
  <si>
    <t>Approx.
Quantity</t>
  </si>
  <si>
    <t>Unit Price</t>
  </si>
  <si>
    <t>Extended
Amount</t>
  </si>
  <si>
    <t>The following non-monetary items in the Contract are to be amended as indicated:</t>
  </si>
  <si>
    <t>(This section is ALSO used to describe any Force Account Work which is being authorized by the Ministry.)</t>
  </si>
  <si>
    <t>BLOCK B</t>
  </si>
  <si>
    <t>[5]</t>
  </si>
  <si>
    <t>The following costs of Force Account Work (described above) requires authorization by the Ministry:</t>
  </si>
  <si>
    <t>(Mark-ups must be in accordance with the Contract)</t>
  </si>
  <si>
    <t>BLOCK C</t>
  </si>
  <si>
    <t>Description of Costs
(i.e. Labour, Materials, Equipment and Miscellaneous)</t>
  </si>
  <si>
    <t>Cost</t>
  </si>
  <si>
    <t>Mark-up</t>
  </si>
  <si>
    <t>Extended Amount
(Cost plus Dollar Mark-up)</t>
  </si>
  <si>
    <t>%</t>
  </si>
  <si>
    <t>$</t>
  </si>
  <si>
    <t>PS Item</t>
  </si>
  <si>
    <t>New Work</t>
  </si>
  <si>
    <t>[6] [7]</t>
  </si>
  <si>
    <t>[8]</t>
  </si>
  <si>
    <t>[9]</t>
  </si>
  <si>
    <t>[10]</t>
  </si>
  <si>
    <t>INITIALS</t>
  </si>
  <si>
    <t>Contractor</t>
  </si>
  <si>
    <t>Ministry</t>
  </si>
  <si>
    <t>No</t>
  </si>
  <si>
    <t xml:space="preserve">ON </t>
  </si>
  <si>
    <t>1.</t>
  </si>
  <si>
    <t>2.</t>
  </si>
  <si>
    <t>SUBTOTALS:</t>
  </si>
  <si>
    <t>SUBTOTAL OF BLOCK A :</t>
  </si>
  <si>
    <t xml:space="preserve">BLOCK B:    </t>
  </si>
  <si>
    <t>CUMULATIVE VALUE OF AMENDMENTS:</t>
  </si>
  <si>
    <t>CUMULATIVE VALUE OF PRIOR AMENDMENTS:</t>
  </si>
  <si>
    <r>
      <t xml:space="preserve">AWARDED AMOUNT </t>
    </r>
    <r>
      <rPr>
        <sz val="10"/>
        <color theme="1"/>
        <rFont val="Arial"/>
        <family val="2"/>
      </rPr>
      <t>("Tender Price")</t>
    </r>
    <r>
      <rPr>
        <b/>
        <sz val="10"/>
        <color theme="1"/>
        <rFont val="Arial"/>
        <family val="2"/>
      </rPr>
      <t>:</t>
    </r>
  </si>
  <si>
    <r>
      <t xml:space="preserve">CURRENT VALUE OF CONTRACT </t>
    </r>
    <r>
      <rPr>
        <sz val="6"/>
        <color theme="1"/>
        <rFont val="Arial"/>
        <family val="2"/>
      </rPr>
      <t>[1]+[2]</t>
    </r>
    <r>
      <rPr>
        <b/>
        <sz val="10"/>
        <color theme="1"/>
        <rFont val="Arial"/>
        <family val="2"/>
      </rPr>
      <t>:</t>
    </r>
  </si>
  <si>
    <r>
      <t xml:space="preserve">SUBTOTAL BLOCK A: </t>
    </r>
    <r>
      <rPr>
        <sz val="6"/>
        <color theme="1"/>
        <rFont val="Arial"/>
        <family val="2"/>
      </rPr>
      <t>[5]</t>
    </r>
  </si>
  <si>
    <r>
      <t xml:space="preserve">SUBTOTAL BLOCK C: </t>
    </r>
    <r>
      <rPr>
        <sz val="6"/>
        <color theme="1"/>
        <rFont val="Arial"/>
        <family val="2"/>
      </rPr>
      <t>[8]</t>
    </r>
  </si>
  <si>
    <r>
      <t xml:space="preserve">BLOCKS A and C TOTAL </t>
    </r>
    <r>
      <rPr>
        <sz val="6"/>
        <color theme="1"/>
        <rFont val="Arial"/>
        <family val="2"/>
      </rPr>
      <t>[8]+[5]</t>
    </r>
  </si>
  <si>
    <r>
      <t xml:space="preserve">PORTION CHANGING CONTRACT VALUE </t>
    </r>
    <r>
      <rPr>
        <sz val="8"/>
        <color theme="1"/>
        <rFont val="Arial"/>
        <family val="2"/>
      </rPr>
      <t>(excludes Force Account Work on PS Items)</t>
    </r>
    <r>
      <rPr>
        <b/>
        <sz val="10"/>
        <color theme="1"/>
        <rFont val="Arial"/>
        <family val="2"/>
      </rPr>
      <t xml:space="preserve"> </t>
    </r>
    <r>
      <rPr>
        <sz val="6"/>
        <color theme="1"/>
        <rFont val="Arial"/>
        <family val="2"/>
      </rPr>
      <t>[10]</t>
    </r>
  </si>
  <si>
    <r>
      <t xml:space="preserve">REVISED TOTAL CONTRACT VALUE </t>
    </r>
    <r>
      <rPr>
        <sz val="8"/>
        <color theme="1"/>
        <rFont val="Arial"/>
        <family val="2"/>
      </rPr>
      <t>(Current Value plus Portion Changing Contract Price)</t>
    </r>
    <r>
      <rPr>
        <sz val="6"/>
        <color theme="1"/>
        <rFont val="Arial"/>
        <family val="2"/>
      </rPr>
      <t xml:space="preserve"> [3]+[4]</t>
    </r>
  </si>
  <si>
    <r>
      <t xml:space="preserve">Sub?
</t>
    </r>
    <r>
      <rPr>
        <sz val="7"/>
        <rFont val="Arial"/>
        <family val="2"/>
      </rPr>
      <t>(y/n/a)</t>
    </r>
  </si>
  <si>
    <r>
      <t>PS Item?</t>
    </r>
    <r>
      <rPr>
        <sz val="7"/>
        <rFont val="Arial"/>
        <family val="2"/>
      </rPr>
      <t xml:space="preserve"> (y/n)</t>
    </r>
  </si>
  <si>
    <r>
      <t xml:space="preserve">Mark-up
</t>
    </r>
    <r>
      <rPr>
        <sz val="6"/>
        <rFont val="Arial"/>
        <family val="2"/>
      </rPr>
      <t>(Subcontractor)</t>
    </r>
  </si>
  <si>
    <r>
      <t>SUBTOTAL OF BLOCK C:</t>
    </r>
    <r>
      <rPr>
        <sz val="10"/>
        <rFont val="Arial"/>
        <family val="2"/>
      </rPr>
      <t xml:space="preserve"> </t>
    </r>
    <r>
      <rPr>
        <sz val="6"/>
        <rFont val="Arial"/>
        <family val="2"/>
      </rPr>
      <t>[6]+[7]</t>
    </r>
  </si>
  <si>
    <r>
      <t xml:space="preserve">TOTAL OF BLOCKS A AND C: </t>
    </r>
    <r>
      <rPr>
        <sz val="6"/>
        <rFont val="Arial"/>
        <family val="2"/>
      </rPr>
      <t>[5]+[8]</t>
    </r>
  </si>
  <si>
    <r>
      <t>TOTAL INCREASE OR DECREASE TO CONTRACT VALUE:</t>
    </r>
    <r>
      <rPr>
        <sz val="10"/>
        <rFont val="Arial"/>
        <family val="2"/>
      </rPr>
      <t xml:space="preserve"> </t>
    </r>
    <r>
      <rPr>
        <sz val="6"/>
        <rFont val="Arial"/>
        <family val="2"/>
      </rPr>
      <t>[5]+[7]</t>
    </r>
  </si>
  <si>
    <t xml:space="preserve">Add WO/SA's using the appropriate control on the H0177 ribbon tab.  You can either create a new blank form or create a copy of the active form, which is useful when similar reports are needed.  The "Summary" worksheet will automatically update with information from all the WOSA's created.  On WO/SA forms, data is entered into the pale yellow cells. </t>
  </si>
  <si>
    <t>Prior to  working on Work Order / Supplemental Agreement (WO/SA's) reports for a project, populate the "Summary" worksheet with key project information [Cells highlighted in pale green:  Project Number; General Conditions Date; Contractor Name; Contract Agreement Date; Description of Work; and Tender Price], save the document, and use it to track and generate all the current and future WO/SA payments.</t>
  </si>
  <si>
    <r>
      <rPr>
        <b/>
        <u/>
        <sz val="12"/>
        <rFont val="Arial"/>
        <family val="2"/>
      </rPr>
      <t xml:space="preserve">FOR </t>
    </r>
    <r>
      <rPr>
        <b/>
        <u/>
        <sz val="12"/>
        <color rgb="FFFF0000"/>
        <rFont val="Arial"/>
        <family val="2"/>
      </rPr>
      <t>MINOR WORKS</t>
    </r>
    <r>
      <rPr>
        <b/>
        <u/>
        <sz val="12"/>
        <rFont val="Arial"/>
        <family val="2"/>
      </rPr>
      <t xml:space="preserve"> AND </t>
    </r>
    <r>
      <rPr>
        <b/>
        <u/>
        <sz val="12"/>
        <color rgb="FFFF0000"/>
        <rFont val="Arial"/>
        <family val="2"/>
      </rPr>
      <t>DESIGN BUILD (MAJOR)</t>
    </r>
    <r>
      <rPr>
        <b/>
        <u/>
        <sz val="12"/>
        <rFont val="Arial"/>
        <family val="2"/>
      </rPr>
      <t xml:space="preserve"> CONTRACTS ONLY</t>
    </r>
  </si>
  <si>
    <t>This workbook is setup to deal with Minor Works and Design Build (Major) Contracts and their General Conditions</t>
  </si>
  <si>
    <t>The "Summary" sheet must be used, as many features of this workbook rely upon information within.</t>
  </si>
  <si>
    <t>General Project Description</t>
  </si>
  <si>
    <r>
      <rPr>
        <b/>
        <sz val="10"/>
        <color rgb="FFFF0000"/>
        <rFont val="Arial"/>
        <family val="2"/>
      </rPr>
      <t>Begin with generating an 8 digit form</t>
    </r>
    <r>
      <rPr>
        <b/>
        <sz val="10"/>
        <color theme="1"/>
        <rFont val="Arial"/>
        <family val="2"/>
      </rPr>
      <t xml:space="preserve"> Order Number </t>
    </r>
    <r>
      <rPr>
        <b/>
        <sz val="10"/>
        <color rgb="FFFF0000"/>
        <rFont val="Arial"/>
        <family val="2"/>
      </rPr>
      <t xml:space="preserve">by entering the </t>
    </r>
    <r>
      <rPr>
        <b/>
        <sz val="10"/>
        <rFont val="Arial"/>
        <family val="2"/>
      </rPr>
      <t>WO/SA Date</t>
    </r>
    <r>
      <rPr>
        <b/>
        <sz val="10"/>
        <color rgb="FFFF0000"/>
        <rFont val="Arial"/>
        <family val="2"/>
      </rPr>
      <t xml:space="preserve"> on each Work Order.</t>
    </r>
  </si>
  <si>
    <r>
      <t xml:space="preserve">To generate a new 8 digit </t>
    </r>
    <r>
      <rPr>
        <b/>
        <sz val="9"/>
        <rFont val="Arial"/>
        <family val="2"/>
      </rPr>
      <t>ORDER NUMBER</t>
    </r>
    <r>
      <rPr>
        <sz val="9"/>
        <color rgb="FFFF0000"/>
        <rFont val="Arial"/>
        <family val="2"/>
      </rPr>
      <t xml:space="preserve">, enter a </t>
    </r>
    <r>
      <rPr>
        <b/>
        <sz val="9"/>
        <rFont val="Arial"/>
        <family val="2"/>
      </rPr>
      <t>WO/SA Date</t>
    </r>
    <r>
      <rPr>
        <sz val="9"/>
        <color rgb="FFFF0000"/>
        <rFont val="Arial"/>
        <family val="2"/>
      </rPr>
      <t>.</t>
    </r>
  </si>
  <si>
    <t xml:space="preserve"> Force Account</t>
  </si>
  <si>
    <t xml:space="preserve"> Quantity Increase/Decrease</t>
  </si>
  <si>
    <t xml:space="preserve"> Add New Unit Item(s)</t>
  </si>
  <si>
    <t xml:space="preserve"> Delete Existing Item(s)</t>
  </si>
  <si>
    <t xml:space="preserve"> Non-monetary Item(s)</t>
  </si>
  <si>
    <t>MINOR WORKS</t>
  </si>
  <si>
    <t>y</t>
  </si>
  <si>
    <t>Approved
(y/n)?</t>
  </si>
  <si>
    <t>WO/SA
Order Number</t>
  </si>
  <si>
    <t>Totals To Date:</t>
  </si>
  <si>
    <t>Seq.
#</t>
  </si>
  <si>
    <t>WO/SA</t>
  </si>
  <si>
    <r>
      <rPr>
        <b/>
        <sz val="10"/>
        <color theme="1"/>
        <rFont val="Arial"/>
        <family val="2"/>
      </rPr>
      <t>WO/SA Date</t>
    </r>
    <r>
      <rPr>
        <sz val="10"/>
        <color theme="1"/>
        <rFont val="Arial"/>
        <family val="2"/>
      </rPr>
      <t xml:space="preserve"> </t>
    </r>
    <r>
      <rPr>
        <sz val="7"/>
        <color theme="1"/>
        <rFont val="Arial"/>
        <family val="2"/>
      </rPr>
      <t>(yyyy-mm-dd):</t>
    </r>
  </si>
  <si>
    <t>General Conditions Date (yyyy-mm-dd)</t>
  </si>
  <si>
    <t>Contract Agreement Date (yyyy-mm-dd)</t>
  </si>
  <si>
    <t>WO/SA Date</t>
  </si>
  <si>
    <t>WO/SA DATE :</t>
  </si>
  <si>
    <t>You can navigate between daily reports using the ribbon dropdown control, summary sheet hyperlinks, keyboard combination Ctrl + Page-Up / Page-Down or simply by selecting a worksheet.</t>
  </si>
  <si>
    <r>
      <t xml:space="preserve">If you have questions concerning the operation of this application, contact:
    </t>
    </r>
    <r>
      <rPr>
        <b/>
        <sz val="9"/>
        <color theme="1"/>
        <rFont val="Arial"/>
        <family val="2"/>
      </rPr>
      <t>Stefano Condotta, Ministry Representative, Field Services: ph 250-491-5444, Stefano.Condotta@gov.bc.ca.</t>
    </r>
  </si>
  <si>
    <t>Last Update:  February 15,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</si>
</sst>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164" formatCode="&quot;$&quot;#,##0.00"/>
    <numFmt numFmtId="165" formatCode=";;"/>
    <numFmt numFmtId="166" formatCode=";;;"/>
    <numFmt numFmtId="167" formatCode="#,##0.00_ ;[Red]\-#,##0.00\ "/>
    <numFmt numFmtId="168" formatCode="&quot;$&quot;#,##0.00;[Red]\-&quot;$&quot;#,##0.00;&quot;$&quot;0.00"/>
    <numFmt numFmtId="169" formatCode="[$-409]d\-mmm\-yyyy;@"/>
    <numFmt numFmtId="170" formatCode="[$-409]mmmm\ d\,\ yyyy;@"/>
    <numFmt numFmtId="171" formatCode="yyyy\-mm\-dd"/>
  </numFmts>
  <fonts count="43" x14ac:knownFonts="1">
    <font>
      <sz val="10"/>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color rgb="FFFF0000"/>
      <name val="Arial"/>
      <family val="2"/>
    </font>
    <font>
      <b/>
      <sz val="10"/>
      <name val="Arial"/>
      <family val="2"/>
    </font>
    <font>
      <b/>
      <sz val="10"/>
      <color rgb="FF0000FF"/>
      <name val="Arial"/>
      <family val="2"/>
    </font>
    <font>
      <b/>
      <u/>
      <sz val="10"/>
      <color rgb="FF0000FF"/>
      <name val="Arial"/>
      <family val="2"/>
    </font>
    <font>
      <b/>
      <u/>
      <sz val="8"/>
      <color theme="1"/>
      <name val="Arial"/>
      <family val="2"/>
    </font>
    <font>
      <b/>
      <u/>
      <sz val="12"/>
      <name val="Arial"/>
      <family val="2"/>
    </font>
    <font>
      <b/>
      <u/>
      <sz val="14"/>
      <color rgb="FFFF0000"/>
      <name val="Arial"/>
      <family val="2"/>
    </font>
    <font>
      <b/>
      <u/>
      <sz val="12"/>
      <color rgb="FFFF0000"/>
      <name val="Arial"/>
      <family val="2"/>
    </font>
    <font>
      <b/>
      <sz val="14"/>
      <color theme="1"/>
      <name val="Arial"/>
      <family val="2"/>
    </font>
    <font>
      <b/>
      <sz val="8"/>
      <color theme="1"/>
      <name val="Arial"/>
      <family val="2"/>
    </font>
    <font>
      <sz val="8"/>
      <color indexed="81"/>
      <name val="Tahoma"/>
      <family val="2"/>
    </font>
    <font>
      <sz val="9"/>
      <color theme="1"/>
      <name val="Arial"/>
      <family val="2"/>
    </font>
    <font>
      <sz val="9"/>
      <color rgb="FF0000FF"/>
      <name val="Arial"/>
      <family val="2"/>
    </font>
    <font>
      <b/>
      <sz val="7"/>
      <color theme="1"/>
      <name val="Arial"/>
      <family val="2"/>
    </font>
    <font>
      <sz val="10"/>
      <color rgb="FFFF0000"/>
      <name val="Arial"/>
      <family val="2"/>
    </font>
    <font>
      <sz val="10"/>
      <name val="Arial"/>
      <family val="2"/>
    </font>
    <font>
      <b/>
      <sz val="8"/>
      <color indexed="81"/>
      <name val="Tahoma"/>
      <family val="2"/>
    </font>
    <font>
      <sz val="8"/>
      <color theme="1"/>
      <name val="Arial"/>
      <family val="2"/>
    </font>
    <font>
      <sz val="8"/>
      <name val="Arial"/>
      <family val="2"/>
    </font>
    <font>
      <sz val="7"/>
      <color theme="1"/>
      <name val="Arial"/>
      <family val="2"/>
    </font>
    <font>
      <sz val="6"/>
      <color theme="1"/>
      <name val="Arial"/>
      <family val="2"/>
    </font>
    <font>
      <sz val="7"/>
      <name val="Arial"/>
      <family val="2"/>
    </font>
    <font>
      <sz val="6"/>
      <name val="Arial"/>
      <family val="2"/>
    </font>
    <font>
      <b/>
      <i/>
      <sz val="10"/>
      <name val="Arial"/>
      <family val="2"/>
    </font>
    <font>
      <sz val="9"/>
      <name val="Arial"/>
      <family val="2"/>
    </font>
    <font>
      <b/>
      <sz val="8"/>
      <name val="Arial"/>
      <family val="2"/>
    </font>
    <font>
      <b/>
      <sz val="7"/>
      <name val="Arial"/>
      <family val="2"/>
    </font>
    <font>
      <b/>
      <sz val="9"/>
      <color theme="1"/>
      <name val="Arial"/>
      <family val="2"/>
    </font>
    <font>
      <b/>
      <sz val="14"/>
      <name val="Arial"/>
      <family val="2"/>
    </font>
    <font>
      <sz val="9"/>
      <color rgb="FFFF0000"/>
      <name val="Arial"/>
      <family val="2"/>
    </font>
    <font>
      <b/>
      <sz val="9"/>
      <name val="Arial"/>
      <family val="2"/>
    </font>
    <font>
      <sz val="9"/>
      <color theme="1"/>
      <name val="Wingdings"/>
      <charset val="2"/>
    </font>
    <font>
      <sz val="9"/>
      <color theme="10"/>
      <name val="Arial"/>
      <family val="2"/>
    </font>
    <font>
      <sz val="10"/>
      <color theme="0"/>
      <name val="Arial"/>
      <family val="2"/>
    </font>
    <font>
      <sz val="10"/>
      <color theme="10"/>
      <name val="Arial"/>
      <family val="2"/>
    </font>
    <font>
      <sz val="11"/>
      <color theme="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s>
  <borders count="20">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64"/>
      </left>
      <right style="hair">
        <color indexed="64"/>
      </right>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top/>
      <bottom/>
      <diagonal/>
    </border>
  </borders>
  <cellStyleXfs count="23">
    <xf numFmtId="0" fontId="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39" fillId="0" borderId="0" applyNumberFormat="0" applyFill="0" applyBorder="0" applyProtection="0">
      <alignment horizontal="center" vertical="center" shrinkToFit="1"/>
      <protection locked="0"/>
    </xf>
    <xf numFmtId="0" fontId="42" fillId="0" borderId="0"/>
    <xf numFmtId="0" fontId="41" fillId="0" borderId="0" applyNumberFormat="0" applyFill="0" applyBorder="0" applyProtection="0">
      <alignment horizontal="center"/>
    </xf>
  </cellStyleXfs>
  <cellXfs count="239">
    <xf numFmtId="0" fontId="0" fillId="0" borderId="0" xfId="0"/>
    <xf numFmtId="0" fontId="5" fillId="0" borderId="0" xfId="0" applyFont="1"/>
    <xf numFmtId="0" fontId="6" fillId="0" borderId="0" xfId="0" applyFont="1"/>
    <xf numFmtId="0" fontId="5" fillId="0" borderId="5" xfId="0" applyFont="1" applyBorder="1"/>
    <xf numFmtId="0" fontId="6" fillId="0" borderId="6" xfId="0" applyFont="1" applyBorder="1" applyAlignment="1">
      <alignment horizontal="right"/>
    </xf>
    <xf numFmtId="0" fontId="6" fillId="0" borderId="7" xfId="0" applyFont="1" applyBorder="1" applyAlignment="1">
      <alignment horizontal="right"/>
    </xf>
    <xf numFmtId="0" fontId="5" fillId="0" borderId="0" xfId="0" applyFont="1" applyBorder="1"/>
    <xf numFmtId="0" fontId="5" fillId="0" borderId="7" xfId="0" applyFont="1" applyBorder="1"/>
    <xf numFmtId="0" fontId="5" fillId="0" borderId="6" xfId="0" applyFont="1" applyBorder="1"/>
    <xf numFmtId="0" fontId="15" fillId="0" borderId="0" xfId="0" applyFont="1" applyAlignment="1">
      <alignment horizontal="right" vertical="top"/>
    </xf>
    <xf numFmtId="0" fontId="21" fillId="0" borderId="0" xfId="0" applyFont="1" applyAlignment="1">
      <alignment horizontal="center"/>
    </xf>
    <xf numFmtId="0" fontId="5" fillId="0" borderId="0" xfId="0" applyFont="1" applyAlignment="1">
      <alignment horizontal="right"/>
    </xf>
    <xf numFmtId="0" fontId="15" fillId="0" borderId="0" xfId="0" applyFont="1" applyAlignment="1">
      <alignment horizontal="right"/>
    </xf>
    <xf numFmtId="0" fontId="26" fillId="0" borderId="4" xfId="0" applyFont="1" applyBorder="1"/>
    <xf numFmtId="0" fontId="6" fillId="0" borderId="0" xfId="0" applyFont="1" applyAlignment="1">
      <alignment horizontal="right"/>
    </xf>
    <xf numFmtId="0" fontId="27" fillId="0" borderId="0" xfId="0" applyFont="1"/>
    <xf numFmtId="0" fontId="18" fillId="0" borderId="0" xfId="0" applyFont="1" applyBorder="1" applyAlignment="1">
      <alignment horizontal="centerContinuous"/>
    </xf>
    <xf numFmtId="0" fontId="5" fillId="0" borderId="9" xfId="0" applyFont="1" applyBorder="1" applyAlignment="1">
      <alignment horizontal="centerContinuous"/>
    </xf>
    <xf numFmtId="0" fontId="30" fillId="0" borderId="0" xfId="7" applyFont="1" applyBorder="1" applyAlignment="1">
      <alignment horizontal="centerContinuous"/>
    </xf>
    <xf numFmtId="0" fontId="22" fillId="0" borderId="0" xfId="8" applyFont="1" applyProtection="1"/>
    <xf numFmtId="0" fontId="5" fillId="0" borderId="0" xfId="0" quotePrefix="1" applyFont="1" applyAlignment="1">
      <alignment horizontal="right"/>
    </xf>
    <xf numFmtId="0" fontId="24" fillId="0" borderId="0" xfId="0" applyFont="1"/>
    <xf numFmtId="0" fontId="18" fillId="0" borderId="0" xfId="0" applyFont="1" applyAlignment="1">
      <alignment horizontal="right"/>
    </xf>
    <xf numFmtId="0" fontId="5" fillId="0" borderId="10" xfId="0" applyFont="1" applyBorder="1"/>
    <xf numFmtId="0" fontId="5" fillId="0" borderId="9" xfId="0" applyFont="1" applyBorder="1"/>
    <xf numFmtId="0" fontId="5" fillId="0" borderId="8" xfId="0" applyFont="1" applyBorder="1"/>
    <xf numFmtId="0" fontId="18" fillId="0" borderId="0" xfId="0" applyFont="1"/>
    <xf numFmtId="0" fontId="24" fillId="0" borderId="12" xfId="0" applyFont="1" applyBorder="1" applyAlignment="1">
      <alignment horizontal="center" vertical="center" shrinkToFi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4" fillId="0" borderId="3" xfId="0" applyFont="1" applyBorder="1" applyAlignment="1">
      <alignment horizontal="center" vertical="center" wrapText="1"/>
    </xf>
    <xf numFmtId="0" fontId="5" fillId="0" borderId="12" xfId="0" applyFont="1" applyBorder="1" applyAlignment="1" applyProtection="1">
      <alignment horizontal="center" vertical="center" shrinkToFit="1"/>
      <protection locked="0"/>
    </xf>
    <xf numFmtId="165" fontId="22" fillId="0" borderId="0" xfId="0" applyNumberFormat="1" applyFont="1"/>
    <xf numFmtId="0" fontId="31" fillId="0" borderId="0" xfId="11" applyFont="1" applyAlignment="1">
      <alignment vertical="top"/>
    </xf>
    <xf numFmtId="165" fontId="5" fillId="0" borderId="0" xfId="0" applyNumberFormat="1" applyFont="1"/>
    <xf numFmtId="0" fontId="31" fillId="0" borderId="0" xfId="12" applyFont="1"/>
    <xf numFmtId="0" fontId="25" fillId="0" borderId="1" xfId="13" applyFont="1" applyBorder="1" applyAlignment="1">
      <alignment horizontal="center"/>
    </xf>
    <xf numFmtId="0" fontId="25" fillId="0" borderId="3" xfId="13" applyFont="1" applyBorder="1" applyAlignment="1">
      <alignment horizontal="center"/>
    </xf>
    <xf numFmtId="0" fontId="25" fillId="0" borderId="12" xfId="13" applyFont="1" applyBorder="1" applyAlignment="1">
      <alignment horizontal="center"/>
    </xf>
    <xf numFmtId="49" fontId="22" fillId="0" borderId="12" xfId="14" applyNumberFormat="1" applyFont="1" applyBorder="1" applyAlignment="1" applyProtection="1">
      <alignment horizontal="center" vertical="center" shrinkToFit="1"/>
      <protection locked="0"/>
    </xf>
    <xf numFmtId="167" fontId="22" fillId="0" borderId="12" xfId="15" applyNumberFormat="1" applyFont="1" applyBorder="1" applyAlignment="1" applyProtection="1">
      <alignment horizontal="center" vertical="center" shrinkToFit="1"/>
      <protection locked="0"/>
    </xf>
    <xf numFmtId="167" fontId="22" fillId="0" borderId="3" xfId="15" applyNumberFormat="1" applyFont="1" applyBorder="1" applyAlignment="1" applyProtection="1">
      <alignment horizontal="center" vertical="center" shrinkToFit="1"/>
      <protection locked="0"/>
    </xf>
    <xf numFmtId="9" fontId="22" fillId="0" borderId="1" xfId="16" applyNumberFormat="1" applyFont="1" applyBorder="1" applyAlignment="1" applyProtection="1">
      <alignment horizontal="center" vertical="center" shrinkToFit="1"/>
      <protection locked="0"/>
    </xf>
    <xf numFmtId="164" fontId="22" fillId="0" borderId="12" xfId="14" applyNumberFormat="1" applyFont="1" applyBorder="1" applyAlignment="1" applyProtection="1">
      <alignment horizontal="right" vertical="center" shrinkToFit="1"/>
      <protection hidden="1"/>
    </xf>
    <xf numFmtId="168" fontId="8" fillId="0" borderId="12" xfId="14" applyNumberFormat="1" applyFont="1" applyBorder="1" applyAlignment="1" applyProtection="1">
      <alignment horizontal="right" vertical="center" shrinkToFit="1"/>
      <protection hidden="1"/>
    </xf>
    <xf numFmtId="0" fontId="29" fillId="0" borderId="0" xfId="18" applyFont="1" applyBorder="1" applyProtection="1"/>
    <xf numFmtId="0" fontId="8" fillId="0" borderId="0" xfId="17" applyFont="1" applyAlignment="1">
      <alignment horizontal="right" vertical="center"/>
    </xf>
    <xf numFmtId="0" fontId="29" fillId="0" borderId="0" xfId="18" applyFont="1"/>
    <xf numFmtId="0" fontId="22" fillId="0" borderId="0" xfId="19" applyFont="1" applyBorder="1"/>
    <xf numFmtId="0" fontId="22" fillId="0" borderId="0" xfId="17" applyFont="1"/>
    <xf numFmtId="0" fontId="22" fillId="0" borderId="0" xfId="18" applyFont="1"/>
    <xf numFmtId="0" fontId="29" fillId="0" borderId="0" xfId="18" applyFont="1" applyFill="1" applyBorder="1"/>
    <xf numFmtId="0" fontId="34" fillId="0" borderId="0" xfId="0" applyFont="1"/>
    <xf numFmtId="0" fontId="31" fillId="0" borderId="0" xfId="9" applyFont="1" applyAlignment="1" applyProtection="1">
      <alignment horizontal="left"/>
    </xf>
    <xf numFmtId="0" fontId="24" fillId="0" borderId="0" xfId="0" applyFont="1" applyAlignment="1">
      <alignment horizontal="right"/>
    </xf>
    <xf numFmtId="0" fontId="18" fillId="0" borderId="0" xfId="0" applyFont="1" applyAlignment="1">
      <alignment horizontal="left"/>
    </xf>
    <xf numFmtId="0" fontId="32" fillId="0" borderId="0" xfId="3" applyFont="1" applyAlignment="1">
      <alignment horizontal="right"/>
    </xf>
    <xf numFmtId="0" fontId="26" fillId="0" borderId="0" xfId="0" applyFont="1" applyBorder="1" applyAlignment="1">
      <alignment horizontal="center" vertical="top"/>
    </xf>
    <xf numFmtId="0" fontId="26" fillId="0" borderId="0" xfId="0" applyFont="1" applyAlignment="1">
      <alignment horizontal="center" vertical="top"/>
    </xf>
    <xf numFmtId="166" fontId="5" fillId="0" borderId="0" xfId="0" applyNumberFormat="1" applyFont="1"/>
    <xf numFmtId="0" fontId="26" fillId="0" borderId="4" xfId="0" applyFont="1" applyBorder="1" applyAlignment="1">
      <alignment vertical="top"/>
    </xf>
    <xf numFmtId="0" fontId="4" fillId="0" borderId="0" xfId="0" applyFont="1" applyProtection="1"/>
    <xf numFmtId="0" fontId="6" fillId="0" borderId="0" xfId="0" applyFont="1" applyProtection="1"/>
    <xf numFmtId="0" fontId="6" fillId="0" borderId="0" xfId="0" applyFont="1" applyAlignment="1" applyProtection="1">
      <alignment horizontal="left"/>
    </xf>
    <xf numFmtId="0" fontId="10" fillId="0" borderId="0" xfId="0" applyFont="1" applyProtection="1"/>
    <xf numFmtId="0" fontId="8" fillId="0" borderId="0" xfId="0" applyFont="1" applyBorder="1" applyAlignment="1" applyProtection="1">
      <alignment horizontal="justify" wrapText="1"/>
    </xf>
    <xf numFmtId="0" fontId="6" fillId="0" borderId="0" xfId="0" applyFont="1" applyAlignment="1" applyProtection="1">
      <alignment horizontal="left" vertical="top" wrapText="1"/>
    </xf>
    <xf numFmtId="164" fontId="5" fillId="0" borderId="12" xfId="0" applyNumberFormat="1" applyFont="1" applyBorder="1" applyAlignment="1" applyProtection="1">
      <alignment horizontal="right" vertical="center" shrinkToFit="1"/>
      <protection locked="0"/>
    </xf>
    <xf numFmtId="164" fontId="5" fillId="0" borderId="3" xfId="0" applyNumberFormat="1" applyFont="1" applyBorder="1" applyAlignment="1">
      <alignment horizontal="right" vertical="center" shrinkToFit="1"/>
    </xf>
    <xf numFmtId="168" fontId="6" fillId="0" borderId="12" xfId="0" applyNumberFormat="1" applyFont="1" applyBorder="1" applyAlignment="1">
      <alignment shrinkToFit="1"/>
    </xf>
    <xf numFmtId="0" fontId="6" fillId="0" borderId="0" xfId="0" applyFont="1" applyAlignment="1">
      <alignment horizontal="right" vertical="center"/>
    </xf>
    <xf numFmtId="0" fontId="24" fillId="0" borderId="4" xfId="0" applyFont="1" applyBorder="1" applyAlignment="1">
      <alignment vertical="top"/>
    </xf>
    <xf numFmtId="0" fontId="24" fillId="0" borderId="11" xfId="0" applyFont="1" applyBorder="1" applyAlignment="1">
      <alignment vertical="top"/>
    </xf>
    <xf numFmtId="0" fontId="24" fillId="0" borderId="5" xfId="0" applyFont="1" applyBorder="1" applyAlignment="1">
      <alignment vertical="top"/>
    </xf>
    <xf numFmtId="0" fontId="35" fillId="0" borderId="0" xfId="0" applyFont="1" applyAlignment="1">
      <alignment horizontal="right"/>
    </xf>
    <xf numFmtId="0" fontId="16" fillId="0" borderId="0" xfId="0" quotePrefix="1" applyFont="1" applyAlignment="1" applyProtection="1">
      <alignment horizontal="left"/>
    </xf>
    <xf numFmtId="0" fontId="9" fillId="0" borderId="0" xfId="0" quotePrefix="1" applyFont="1" applyAlignment="1" applyProtection="1">
      <alignment horizontal="left" vertical="top"/>
    </xf>
    <xf numFmtId="0" fontId="24" fillId="0" borderId="11" xfId="0" quotePrefix="1" applyFont="1" applyBorder="1" applyAlignment="1">
      <alignment horizontal="left" vertical="top"/>
    </xf>
    <xf numFmtId="0" fontId="36" fillId="0" borderId="0" xfId="0" applyFont="1"/>
    <xf numFmtId="0" fontId="36" fillId="0" borderId="0" xfId="0" quotePrefix="1" applyFont="1" applyAlignment="1">
      <alignment horizontal="left"/>
    </xf>
    <xf numFmtId="0" fontId="26" fillId="0" borderId="0" xfId="0" applyFont="1" applyAlignment="1">
      <alignment horizontal="center" vertical="top"/>
    </xf>
    <xf numFmtId="0" fontId="26" fillId="0" borderId="5" xfId="0" applyFont="1" applyBorder="1" applyAlignment="1">
      <alignment vertical="top"/>
    </xf>
    <xf numFmtId="0" fontId="24" fillId="0" borderId="1" xfId="0" quotePrefix="1" applyFont="1" applyBorder="1" applyAlignment="1">
      <alignment horizontal="left"/>
    </xf>
    <xf numFmtId="0" fontId="5" fillId="0" borderId="2" xfId="0" applyFont="1" applyBorder="1"/>
    <xf numFmtId="0" fontId="5" fillId="0" borderId="3" xfId="0" applyFont="1" applyBorder="1"/>
    <xf numFmtId="0" fontId="22" fillId="0" borderId="4" xfId="19" applyFont="1" applyBorder="1"/>
    <xf numFmtId="0" fontId="22" fillId="0" borderId="5" xfId="19" applyFont="1" applyBorder="1"/>
    <xf numFmtId="0" fontId="22" fillId="0" borderId="6" xfId="19" applyFont="1" applyBorder="1"/>
    <xf numFmtId="0" fontId="22" fillId="0" borderId="11" xfId="19" applyFont="1" applyBorder="1"/>
    <xf numFmtId="0" fontId="22" fillId="0" borderId="7" xfId="19" applyFont="1" applyBorder="1"/>
    <xf numFmtId="0" fontId="22" fillId="0" borderId="10" xfId="19" applyFont="1" applyBorder="1"/>
    <xf numFmtId="0" fontId="22" fillId="0" borderId="9" xfId="19" applyFont="1" applyBorder="1"/>
    <xf numFmtId="0" fontId="22" fillId="0" borderId="8" xfId="19" applyFont="1" applyBorder="1"/>
    <xf numFmtId="0" fontId="18" fillId="0" borderId="0" xfId="0" applyFont="1" applyBorder="1" applyAlignment="1">
      <alignment horizontal="left" vertical="center" wrapText="1"/>
    </xf>
    <xf numFmtId="0" fontId="0" fillId="0" borderId="0" xfId="0" applyFont="1" applyFill="1" applyBorder="1" applyAlignment="1" applyProtection="1">
      <alignment horizontal="center" vertical="center" wrapText="1"/>
      <protection hidden="1"/>
    </xf>
    <xf numFmtId="0" fontId="0" fillId="0" borderId="0" xfId="0" quotePrefix="1" applyFont="1" applyFill="1" applyBorder="1" applyAlignment="1" applyProtection="1">
      <alignment horizontal="center" vertical="center" wrapText="1"/>
      <protection hidden="1"/>
    </xf>
    <xf numFmtId="0" fontId="40" fillId="3" borderId="15" xfId="0" applyFont="1" applyFill="1" applyBorder="1" applyAlignment="1" applyProtection="1">
      <alignment horizontal="left" vertical="top" wrapText="1"/>
      <protection hidden="1"/>
    </xf>
    <xf numFmtId="165" fontId="40" fillId="3" borderId="16" xfId="0" applyNumberFormat="1" applyFont="1" applyFill="1" applyBorder="1" applyAlignment="1" applyProtection="1">
      <protection hidden="1"/>
    </xf>
    <xf numFmtId="0" fontId="40" fillId="3" borderId="16" xfId="0" applyFont="1" applyFill="1" applyBorder="1" applyAlignment="1" applyProtection="1">
      <alignment horizontal="left" vertical="top" wrapText="1"/>
      <protection hidden="1"/>
    </xf>
    <xf numFmtId="0" fontId="8" fillId="3" borderId="16" xfId="0" applyFont="1" applyFill="1" applyBorder="1" applyAlignment="1" applyProtection="1">
      <alignment horizontal="right" vertical="center"/>
      <protection hidden="1"/>
    </xf>
    <xf numFmtId="0" fontId="3" fillId="0" borderId="0" xfId="0" applyFont="1" applyAlignment="1">
      <alignment horizontal="right"/>
    </xf>
    <xf numFmtId="0" fontId="8" fillId="3" borderId="17" xfId="0" applyFont="1" applyFill="1" applyBorder="1" applyAlignment="1" applyProtection="1">
      <alignment horizontal="right" vertical="center"/>
      <protection hidden="1"/>
    </xf>
    <xf numFmtId="164" fontId="8" fillId="3" borderId="18" xfId="0" quotePrefix="1" applyNumberFormat="1" applyFont="1" applyFill="1" applyBorder="1" applyAlignment="1" applyProtection="1">
      <alignment horizontal="center" vertical="center" wrapText="1" shrinkToFit="1"/>
      <protection hidden="1"/>
    </xf>
    <xf numFmtId="164" fontId="8" fillId="3" borderId="18" xfId="0" applyNumberFormat="1" applyFont="1" applyFill="1" applyBorder="1" applyAlignment="1" applyProtection="1">
      <alignment horizontal="center" vertical="center" shrinkToFit="1"/>
      <protection hidden="1"/>
    </xf>
    <xf numFmtId="0" fontId="8" fillId="3" borderId="18" xfId="0" applyFont="1" applyFill="1" applyBorder="1" applyAlignment="1" applyProtection="1">
      <alignment horizontal="center" vertical="center" shrinkToFit="1"/>
      <protection hidden="1"/>
    </xf>
    <xf numFmtId="0" fontId="21" fillId="0" borderId="3" xfId="0" applyFont="1" applyFill="1" applyBorder="1" applyAlignment="1" applyProtection="1">
      <alignment horizontal="centerContinuous" vertical="center" shrinkToFit="1"/>
    </xf>
    <xf numFmtId="171" fontId="34" fillId="0" borderId="12" xfId="0" applyNumberFormat="1" applyFont="1" applyFill="1" applyBorder="1" applyAlignment="1" applyProtection="1">
      <alignment horizontal="center" shrinkToFit="1"/>
      <protection locked="0"/>
    </xf>
    <xf numFmtId="170" fontId="22" fillId="0" borderId="1" xfId="0" applyNumberFormat="1" applyFont="1" applyFill="1" applyBorder="1" applyAlignment="1" applyProtection="1">
      <alignment horizontal="centerContinuous" vertical="center" shrinkToFit="1"/>
    </xf>
    <xf numFmtId="0" fontId="38" fillId="0" borderId="12" xfId="0" applyNumberFormat="1" applyFont="1" applyBorder="1" applyAlignment="1" applyProtection="1">
      <alignment horizontal="center" vertical="center"/>
      <protection locked="0" hidden="1"/>
    </xf>
    <xf numFmtId="164" fontId="6" fillId="2" borderId="12" xfId="0" applyNumberFormat="1" applyFont="1" applyFill="1" applyBorder="1" applyAlignment="1" applyProtection="1">
      <alignment vertical="center"/>
      <protection locked="0"/>
    </xf>
    <xf numFmtId="164" fontId="6" fillId="0" borderId="3" xfId="0" applyNumberFormat="1" applyFont="1" applyFill="1" applyBorder="1" applyAlignment="1" applyProtection="1">
      <alignment vertical="center"/>
      <protection hidden="1"/>
    </xf>
    <xf numFmtId="164" fontId="6" fillId="0" borderId="12" xfId="0" applyNumberFormat="1" applyFont="1" applyBorder="1" applyAlignment="1" applyProtection="1">
      <alignment vertical="center"/>
      <protection hidden="1"/>
    </xf>
    <xf numFmtId="166" fontId="25" fillId="0" borderId="0" xfId="1" applyNumberFormat="1" applyFont="1" applyBorder="1" applyAlignment="1" applyProtection="1">
      <alignment horizontal="center"/>
      <protection hidden="1"/>
    </xf>
    <xf numFmtId="49" fontId="5" fillId="0" borderId="12" xfId="0" applyNumberFormat="1" applyFont="1" applyBorder="1" applyAlignment="1" applyProtection="1">
      <alignment horizontal="center" vertical="center" shrinkToFit="1"/>
      <protection locked="0"/>
    </xf>
    <xf numFmtId="0" fontId="0" fillId="0" borderId="0" xfId="0" applyProtection="1">
      <protection locked="0"/>
    </xf>
    <xf numFmtId="0" fontId="21" fillId="0" borderId="1" xfId="0" applyFont="1" applyFill="1" applyBorder="1" applyAlignment="1" applyProtection="1">
      <alignment horizontal="centerContinuous" vertical="center" shrinkToFit="1"/>
    </xf>
    <xf numFmtId="0" fontId="39" fillId="0" borderId="0" xfId="20" applyProtection="1">
      <alignment horizontal="center" vertical="center" shrinkToFit="1"/>
      <protection hidden="1"/>
    </xf>
    <xf numFmtId="0" fontId="25" fillId="0" borderId="1" xfId="13" applyFont="1" applyBorder="1" applyAlignment="1">
      <alignment horizontal="center"/>
    </xf>
    <xf numFmtId="0" fontId="25" fillId="0" borderId="3" xfId="13" applyFont="1" applyBorder="1" applyAlignment="1">
      <alignment horizontal="center"/>
    </xf>
    <xf numFmtId="0" fontId="26" fillId="0" borderId="0" xfId="0" applyFont="1" applyAlignment="1">
      <alignment horizontal="center" vertical="top"/>
    </xf>
    <xf numFmtId="0" fontId="24" fillId="0" borderId="3" xfId="0" applyFont="1" applyBorder="1" applyAlignment="1">
      <alignment horizontal="center" vertical="center" wrapText="1"/>
    </xf>
    <xf numFmtId="0" fontId="15" fillId="0" borderId="0" xfId="0" applyFont="1" applyAlignment="1">
      <alignment horizontal="right" vertical="top"/>
    </xf>
    <xf numFmtId="0" fontId="2" fillId="0" borderId="0" xfId="0" applyNumberFormat="1" applyFont="1" applyFill="1" applyBorder="1" applyAlignment="1" applyProtection="1">
      <alignment horizontal="center"/>
      <protection hidden="1"/>
    </xf>
    <xf numFmtId="0" fontId="2" fillId="2" borderId="19" xfId="0" applyFont="1" applyFill="1" applyBorder="1" applyAlignment="1" applyProtection="1">
      <alignment horizontal="center" vertical="center"/>
      <protection locked="0"/>
    </xf>
    <xf numFmtId="1" fontId="21" fillId="0" borderId="0" xfId="0" applyNumberFormat="1" applyFont="1" applyFill="1" applyBorder="1" applyAlignment="1" applyProtection="1">
      <alignment horizontal="center" shrinkToFit="1"/>
      <protection hidden="1"/>
    </xf>
    <xf numFmtId="169" fontId="2" fillId="0" borderId="0" xfId="0" applyNumberFormat="1" applyFont="1" applyFill="1" applyBorder="1" applyAlignment="1" applyProtection="1">
      <alignment horizontal="center" shrinkToFit="1"/>
      <protection hidden="1"/>
    </xf>
    <xf numFmtId="8" fontId="2" fillId="0" borderId="0" xfId="0" applyNumberFormat="1" applyFont="1" applyFill="1" applyBorder="1" applyAlignment="1" applyProtection="1">
      <alignment horizontal="right" shrinkToFit="1"/>
      <protection hidden="1"/>
    </xf>
    <xf numFmtId="8" fontId="2" fillId="0" borderId="0" xfId="0" applyNumberFormat="1" applyFont="1" applyFill="1" applyBorder="1" applyAlignment="1" applyProtection="1">
      <alignment horizontal="center" shrinkToFit="1"/>
      <protection hidden="1"/>
    </xf>
    <xf numFmtId="8" fontId="2" fillId="0" borderId="0" xfId="0" quotePrefix="1" applyNumberFormat="1" applyFont="1" applyFill="1" applyBorder="1" applyAlignment="1" applyProtection="1">
      <alignment horizontal="right" shrinkToFit="1"/>
      <protection hidden="1"/>
    </xf>
    <xf numFmtId="170" fontId="5" fillId="0" borderId="10" xfId="0" applyNumberFormat="1" applyFont="1" applyBorder="1" applyAlignment="1">
      <alignment horizontal="left"/>
    </xf>
    <xf numFmtId="170" fontId="5" fillId="0" borderId="8" xfId="0" applyNumberFormat="1" applyFont="1" applyBorder="1" applyAlignment="1">
      <alignment horizontal="left"/>
    </xf>
    <xf numFmtId="164" fontId="22" fillId="0" borderId="1" xfId="14" applyNumberFormat="1" applyFont="1" applyBorder="1" applyAlignment="1" applyProtection="1">
      <alignment horizontal="right" vertical="center" shrinkToFit="1"/>
      <protection hidden="1"/>
    </xf>
    <xf numFmtId="164" fontId="22" fillId="0" borderId="3" xfId="14" applyNumberFormat="1" applyFont="1" applyBorder="1" applyAlignment="1" applyProtection="1">
      <alignment horizontal="right" vertical="center" shrinkToFit="1"/>
      <protection hidden="1"/>
    </xf>
    <xf numFmtId="0" fontId="5" fillId="0" borderId="1" xfId="0" applyFont="1" applyBorder="1" applyAlignment="1" applyProtection="1">
      <alignment horizontal="right" vertical="center" shrinkToFit="1"/>
      <protection locked="0"/>
    </xf>
    <xf numFmtId="0" fontId="5" fillId="0" borderId="2" xfId="0" applyFont="1" applyBorder="1" applyAlignment="1" applyProtection="1">
      <alignment horizontal="right" vertical="center" shrinkToFit="1"/>
      <protection locked="0"/>
    </xf>
    <xf numFmtId="0" fontId="5" fillId="0" borderId="3" xfId="0" applyFont="1" applyBorder="1" applyAlignment="1" applyProtection="1">
      <alignment horizontal="right" vertical="center" shrinkToFit="1"/>
      <protection locked="0"/>
    </xf>
    <xf numFmtId="49" fontId="22" fillId="0" borderId="1" xfId="14" applyNumberFormat="1" applyFont="1" applyBorder="1" applyAlignment="1" applyProtection="1">
      <alignment horizontal="left" vertical="center" shrinkToFit="1"/>
      <protection locked="0"/>
    </xf>
    <xf numFmtId="49" fontId="22" fillId="0" borderId="2" xfId="14" applyNumberFormat="1" applyFont="1" applyBorder="1" applyAlignment="1" applyProtection="1">
      <alignment horizontal="left" vertical="center" shrinkToFit="1"/>
      <protection locked="0"/>
    </xf>
    <xf numFmtId="49" fontId="22" fillId="0" borderId="3" xfId="14" applyNumberFormat="1" applyFont="1" applyBorder="1" applyAlignment="1" applyProtection="1">
      <alignment horizontal="left" vertical="center" shrinkToFit="1"/>
      <protection locked="0"/>
    </xf>
    <xf numFmtId="164" fontId="22" fillId="0" borderId="1" xfId="14" applyNumberFormat="1" applyFont="1" applyBorder="1" applyAlignment="1" applyProtection="1">
      <alignment horizontal="right" vertical="center" shrinkToFit="1"/>
      <protection locked="0"/>
    </xf>
    <xf numFmtId="164" fontId="22" fillId="0" borderId="2" xfId="14" applyNumberFormat="1" applyFont="1" applyBorder="1" applyAlignment="1" applyProtection="1">
      <alignment horizontal="right" vertical="center" shrinkToFit="1"/>
      <protection locked="0"/>
    </xf>
    <xf numFmtId="164" fontId="22" fillId="0" borderId="3" xfId="14" applyNumberFormat="1" applyFont="1" applyBorder="1" applyAlignment="1" applyProtection="1">
      <alignment horizontal="right" vertical="center" shrinkToFit="1"/>
      <protection locked="0"/>
    </xf>
    <xf numFmtId="168" fontId="6" fillId="0" borderId="1" xfId="0" applyNumberFormat="1" applyFont="1" applyBorder="1" applyAlignment="1">
      <alignment horizontal="right" shrinkToFit="1"/>
    </xf>
    <xf numFmtId="168" fontId="6" fillId="0" borderId="3" xfId="0" applyNumberFormat="1" applyFont="1" applyBorder="1" applyAlignment="1">
      <alignment horizontal="right" shrinkToFit="1"/>
    </xf>
    <xf numFmtId="0" fontId="33" fillId="0" borderId="0" xfId="19" applyFont="1" applyBorder="1" applyAlignment="1">
      <alignment horizontal="center" vertical="top"/>
    </xf>
    <xf numFmtId="0" fontId="33" fillId="0" borderId="0" xfId="19" applyFont="1" applyBorder="1" applyAlignment="1">
      <alignment horizontal="center" vertical="top" shrinkToFit="1"/>
    </xf>
    <xf numFmtId="0" fontId="32" fillId="0" borderId="5" xfId="19" applyFont="1" applyBorder="1" applyAlignment="1">
      <alignment horizontal="center" shrinkToFit="1"/>
    </xf>
    <xf numFmtId="168" fontId="8" fillId="0" borderId="1" xfId="14" applyNumberFormat="1" applyFont="1" applyBorder="1" applyAlignment="1" applyProtection="1">
      <alignment horizontal="right" vertical="center" shrinkToFit="1"/>
      <protection hidden="1"/>
    </xf>
    <xf numFmtId="168" fontId="8" fillId="0" borderId="3" xfId="14" applyNumberFormat="1" applyFont="1" applyBorder="1" applyAlignment="1" applyProtection="1">
      <alignment horizontal="right" vertical="center" shrinkToFit="1"/>
      <protection hidden="1"/>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1"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25" fillId="0" borderId="13" xfId="13" applyFont="1" applyBorder="1" applyAlignment="1" applyProtection="1">
      <alignment horizontal="center" vertical="center"/>
    </xf>
    <xf numFmtId="0" fontId="25" fillId="0" borderId="14" xfId="13" applyFont="1" applyBorder="1" applyAlignment="1" applyProtection="1">
      <alignment horizontal="center" vertical="center"/>
    </xf>
    <xf numFmtId="0" fontId="25" fillId="0" borderId="4" xfId="13" applyFont="1" applyBorder="1" applyAlignment="1">
      <alignment horizontal="center" vertical="center" wrapText="1"/>
    </xf>
    <xf numFmtId="0" fontId="25" fillId="0" borderId="5" xfId="13" applyFont="1" applyBorder="1" applyAlignment="1">
      <alignment horizontal="center" vertical="center" wrapText="1"/>
    </xf>
    <xf numFmtId="0" fontId="25" fillId="0" borderId="6" xfId="13" applyFont="1" applyBorder="1" applyAlignment="1">
      <alignment horizontal="center" vertical="center" wrapText="1"/>
    </xf>
    <xf numFmtId="0" fontId="25" fillId="0" borderId="10" xfId="13" applyFont="1" applyBorder="1" applyAlignment="1">
      <alignment horizontal="center" vertical="center" wrapText="1"/>
    </xf>
    <xf numFmtId="0" fontId="25" fillId="0" borderId="9" xfId="13" applyFont="1" applyBorder="1" applyAlignment="1">
      <alignment horizontal="center" vertical="center" wrapText="1"/>
    </xf>
    <xf numFmtId="0" fontId="25" fillId="0" borderId="8" xfId="13" applyFont="1" applyBorder="1" applyAlignment="1">
      <alignment horizontal="center" vertical="center" wrapText="1"/>
    </xf>
    <xf numFmtId="0" fontId="25" fillId="0" borderId="13" xfId="13" applyFont="1" applyBorder="1" applyAlignment="1">
      <alignment horizontal="center" vertical="center" wrapText="1"/>
    </xf>
    <xf numFmtId="0" fontId="22" fillId="0" borderId="14" xfId="13" applyFont="1" applyBorder="1"/>
    <xf numFmtId="0" fontId="25" fillId="0" borderId="6" xfId="13" applyFont="1" applyBorder="1" applyAlignment="1">
      <alignment horizontal="center" wrapText="1"/>
    </xf>
    <xf numFmtId="0" fontId="25" fillId="0" borderId="8" xfId="13" applyFont="1" applyBorder="1" applyAlignment="1">
      <alignment horizontal="center" wrapText="1"/>
    </xf>
    <xf numFmtId="0" fontId="25" fillId="0" borderId="1" xfId="13" applyFont="1" applyBorder="1" applyAlignment="1">
      <alignment horizontal="center" vertical="center"/>
    </xf>
    <xf numFmtId="0" fontId="25" fillId="0" borderId="2" xfId="13" applyFont="1" applyBorder="1" applyAlignment="1">
      <alignment horizontal="center" vertical="center"/>
    </xf>
    <xf numFmtId="0" fontId="25" fillId="0" borderId="3" xfId="13" applyFont="1" applyBorder="1" applyAlignment="1">
      <alignment horizontal="center" vertical="center"/>
    </xf>
    <xf numFmtId="0" fontId="25" fillId="0" borderId="2" xfId="13" applyFont="1" applyBorder="1" applyAlignment="1">
      <alignment horizontal="center" vertical="center" wrapText="1"/>
    </xf>
    <xf numFmtId="0" fontId="25" fillId="0" borderId="3" xfId="13" applyFont="1" applyBorder="1" applyAlignment="1">
      <alignment horizontal="center" vertical="center" wrapText="1"/>
    </xf>
    <xf numFmtId="0" fontId="25" fillId="0" borderId="1" xfId="13" applyFont="1" applyBorder="1" applyAlignment="1">
      <alignment horizontal="center"/>
    </xf>
    <xf numFmtId="0" fontId="25" fillId="0" borderId="3" xfId="13" applyFont="1" applyBorder="1" applyAlignment="1">
      <alignment horizontal="center"/>
    </xf>
    <xf numFmtId="0" fontId="25" fillId="0" borderId="1" xfId="13" applyFont="1" applyBorder="1" applyAlignment="1">
      <alignment horizontal="center" vertical="center" wrapText="1"/>
    </xf>
    <xf numFmtId="0" fontId="26" fillId="0" borderId="5" xfId="0" applyFont="1" applyBorder="1" applyAlignment="1">
      <alignment horizontal="center" vertical="top"/>
    </xf>
    <xf numFmtId="0" fontId="26" fillId="0" borderId="0" xfId="0" applyFont="1" applyAlignment="1">
      <alignment horizontal="center" vertical="top"/>
    </xf>
    <xf numFmtId="0" fontId="15" fillId="0" borderId="0" xfId="0" applyFont="1" applyAlignment="1">
      <alignment horizontal="center"/>
    </xf>
    <xf numFmtId="0" fontId="21" fillId="0" borderId="9" xfId="0" applyFont="1" applyBorder="1" applyAlignment="1">
      <alignment horizontal="center" shrinkToFit="1"/>
    </xf>
    <xf numFmtId="0" fontId="24" fillId="0" borderId="1" xfId="0" applyFont="1" applyBorder="1" applyAlignment="1">
      <alignment horizontal="center" vertical="center" wrapText="1" shrinkToFi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0" xfId="10" applyFont="1" applyBorder="1" applyAlignment="1">
      <alignment horizontal="center" vertical="top"/>
    </xf>
    <xf numFmtId="0" fontId="24" fillId="0" borderId="0" xfId="0" applyFont="1" applyAlignment="1">
      <alignment horizontal="center" vertical="center"/>
    </xf>
    <xf numFmtId="14" fontId="5" fillId="0" borderId="9" xfId="0" applyNumberFormat="1" applyFont="1" applyBorder="1" applyAlignment="1" applyProtection="1">
      <alignment horizontal="center" shrinkToFit="1"/>
      <protection locked="0"/>
    </xf>
    <xf numFmtId="0" fontId="5" fillId="0" borderId="9" xfId="0" applyFont="1" applyBorder="1" applyAlignment="1" applyProtection="1">
      <alignment horizontal="center" shrinkToFit="1"/>
      <protection locked="0"/>
    </xf>
    <xf numFmtId="0" fontId="5" fillId="0" borderId="9" xfId="0" applyFont="1" applyBorder="1" applyAlignment="1">
      <alignment horizontal="center"/>
    </xf>
    <xf numFmtId="0" fontId="28" fillId="0" borderId="0" xfId="4" applyFont="1" applyAlignment="1">
      <alignment horizontal="center" vertical="top"/>
    </xf>
    <xf numFmtId="0" fontId="29" fillId="0" borderId="0" xfId="5" applyFont="1" applyBorder="1" applyAlignment="1">
      <alignment horizontal="center" vertical="top"/>
    </xf>
    <xf numFmtId="0" fontId="28" fillId="0" borderId="5" xfId="6" applyFont="1" applyBorder="1" applyAlignment="1" applyProtection="1">
      <alignment horizontal="center" vertical="top"/>
    </xf>
    <xf numFmtId="0" fontId="26" fillId="0" borderId="5" xfId="0" applyFont="1" applyBorder="1" applyAlignment="1" applyProtection="1">
      <alignment horizontal="center" vertical="top"/>
      <protection hidden="1"/>
    </xf>
    <xf numFmtId="0" fontId="5" fillId="0" borderId="0" xfId="0" applyNumberFormat="1" applyFont="1" applyAlignment="1">
      <alignment horizontal="left" wrapText="1"/>
    </xf>
    <xf numFmtId="0" fontId="6" fillId="0" borderId="1" xfId="0" applyNumberFormat="1" applyFont="1" applyFill="1" applyBorder="1" applyAlignment="1" applyProtection="1">
      <alignment horizontal="right" shrinkToFit="1"/>
      <protection locked="0"/>
    </xf>
    <xf numFmtId="0" fontId="6" fillId="0" borderId="3" xfId="0" applyNumberFormat="1" applyFont="1" applyFill="1" applyBorder="1" applyAlignment="1" applyProtection="1">
      <alignment horizontal="right" shrinkToFit="1"/>
      <protection locked="0"/>
    </xf>
    <xf numFmtId="0" fontId="18" fillId="0" borderId="11" xfId="0" applyFont="1" applyBorder="1" applyAlignment="1">
      <alignment horizontal="left"/>
    </xf>
    <xf numFmtId="0" fontId="18" fillId="0" borderId="0" xfId="0" applyFont="1" applyBorder="1" applyAlignment="1">
      <alignment horizontal="left"/>
    </xf>
    <xf numFmtId="0" fontId="18" fillId="0" borderId="7" xfId="0" applyFont="1" applyBorder="1" applyAlignment="1">
      <alignment horizontal="left"/>
    </xf>
    <xf numFmtId="0" fontId="18" fillId="0" borderId="10" xfId="0" applyFont="1" applyFill="1" applyBorder="1" applyAlignment="1" applyProtection="1">
      <alignment horizontal="left" shrinkToFit="1"/>
      <protection locked="0"/>
    </xf>
    <xf numFmtId="0" fontId="18" fillId="0" borderId="9" xfId="0" applyFont="1" applyFill="1" applyBorder="1" applyAlignment="1" applyProtection="1">
      <alignment horizontal="left" shrinkToFit="1"/>
      <protection locked="0"/>
    </xf>
    <xf numFmtId="0" fontId="18" fillId="0" borderId="8" xfId="0" applyFont="1" applyFill="1" applyBorder="1" applyAlignment="1" applyProtection="1">
      <alignment horizontal="left" shrinkToFit="1"/>
      <protection locked="0"/>
    </xf>
    <xf numFmtId="0" fontId="18" fillId="0" borderId="10" xfId="0" applyFont="1" applyFill="1" applyBorder="1" applyAlignment="1" applyProtection="1">
      <alignment horizontal="left" vertical="center" wrapText="1"/>
      <protection locked="0"/>
    </xf>
    <xf numFmtId="0" fontId="18" fillId="0" borderId="9" xfId="0" applyFont="1" applyFill="1" applyBorder="1" applyAlignment="1" applyProtection="1">
      <alignment horizontal="left" vertical="center" wrapText="1"/>
      <protection locked="0"/>
    </xf>
    <xf numFmtId="0" fontId="18" fillId="0" borderId="8"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center" shrinkToFit="1"/>
      <protection locked="0"/>
    </xf>
    <xf numFmtId="0" fontId="36" fillId="0" borderId="3" xfId="0" applyFont="1" applyFill="1" applyBorder="1" applyAlignment="1" applyProtection="1">
      <alignment horizontal="center" shrinkToFit="1"/>
      <protection locked="0"/>
    </xf>
    <xf numFmtId="0" fontId="18" fillId="0" borderId="10" xfId="0" applyFont="1" applyFill="1" applyBorder="1" applyAlignment="1" applyProtection="1">
      <alignment horizontal="left" shrinkToFit="1"/>
    </xf>
    <xf numFmtId="0" fontId="18" fillId="0" borderId="9" xfId="0" applyFont="1" applyFill="1" applyBorder="1" applyAlignment="1" applyProtection="1">
      <alignment horizontal="left" shrinkToFit="1"/>
    </xf>
    <xf numFmtId="0" fontId="18" fillId="0" borderId="8" xfId="0" applyFont="1" applyFill="1" applyBorder="1" applyAlignment="1" applyProtection="1">
      <alignment horizontal="left" shrinkToFit="1"/>
    </xf>
    <xf numFmtId="49" fontId="31" fillId="0" borderId="11" xfId="0" applyNumberFormat="1" applyFont="1" applyFill="1" applyBorder="1" applyAlignment="1" applyProtection="1">
      <alignment horizontal="left" vertical="top" wrapText="1" shrinkToFit="1"/>
      <protection locked="0"/>
    </xf>
    <xf numFmtId="49" fontId="31" fillId="0" borderId="0" xfId="0" applyNumberFormat="1" applyFont="1" applyFill="1" applyBorder="1" applyAlignment="1" applyProtection="1">
      <alignment horizontal="left" vertical="top" wrapText="1" shrinkToFit="1"/>
      <protection locked="0"/>
    </xf>
    <xf numFmtId="49" fontId="31" fillId="0" borderId="7" xfId="0" applyNumberFormat="1" applyFont="1" applyFill="1" applyBorder="1" applyAlignment="1" applyProtection="1">
      <alignment horizontal="left" vertical="top" wrapText="1" shrinkToFit="1"/>
      <protection locked="0"/>
    </xf>
    <xf numFmtId="49" fontId="31" fillId="0" borderId="10" xfId="0" applyNumberFormat="1" applyFont="1" applyFill="1" applyBorder="1" applyAlignment="1" applyProtection="1">
      <alignment horizontal="left" vertical="top" wrapText="1" shrinkToFit="1"/>
      <protection locked="0"/>
    </xf>
    <xf numFmtId="49" fontId="31" fillId="0" borderId="9" xfId="0" applyNumberFormat="1" applyFont="1" applyFill="1" applyBorder="1" applyAlignment="1" applyProtection="1">
      <alignment horizontal="left" vertical="top" wrapText="1" shrinkToFit="1"/>
      <protection locked="0"/>
    </xf>
    <xf numFmtId="49" fontId="31" fillId="0" borderId="8" xfId="0" applyNumberFormat="1" applyFont="1" applyFill="1" applyBorder="1" applyAlignment="1" applyProtection="1">
      <alignment horizontal="left" vertical="top" wrapText="1" shrinkToFit="1"/>
      <protection locked="0"/>
    </xf>
    <xf numFmtId="0" fontId="6" fillId="0" borderId="0" xfId="0" applyFont="1" applyAlignment="1" applyProtection="1">
      <alignment horizontal="left" vertical="top" wrapText="1"/>
    </xf>
    <xf numFmtId="0" fontId="6" fillId="0" borderId="0" xfId="0" quotePrefix="1" applyFont="1" applyAlignment="1" applyProtection="1">
      <alignment horizontal="left" vertical="top" wrapText="1"/>
    </xf>
    <xf numFmtId="0" fontId="8" fillId="0" borderId="0" xfId="0" applyFont="1" applyBorder="1" applyAlignment="1">
      <alignment horizontal="justify" vertical="top" wrapText="1"/>
    </xf>
    <xf numFmtId="0" fontId="8" fillId="0" borderId="0" xfId="0" applyFont="1" applyBorder="1" applyAlignment="1" applyProtection="1">
      <alignment horizontal="left" vertical="top" wrapText="1"/>
    </xf>
    <xf numFmtId="0" fontId="13" fillId="0" borderId="0" xfId="0" applyFont="1" applyAlignment="1" applyProtection="1">
      <alignment horizontal="center"/>
    </xf>
    <xf numFmtId="0" fontId="12" fillId="0" borderId="0" xfId="0" applyFont="1" applyAlignment="1" applyProtection="1">
      <alignment horizontal="center"/>
    </xf>
    <xf numFmtId="0" fontId="14" fillId="0" borderId="0" xfId="0" applyFont="1" applyAlignment="1" applyProtection="1">
      <alignment horizontal="center"/>
    </xf>
    <xf numFmtId="0" fontId="11" fillId="0" borderId="0" xfId="0" applyFont="1" applyAlignment="1" applyProtection="1">
      <alignment horizontal="center"/>
    </xf>
    <xf numFmtId="0" fontId="9" fillId="0" borderId="0" xfId="0" applyFont="1" applyAlignment="1" applyProtection="1">
      <alignment horizontal="left"/>
    </xf>
    <xf numFmtId="0" fontId="6" fillId="2" borderId="10" xfId="0" applyFont="1" applyFill="1" applyBorder="1" applyAlignment="1" applyProtection="1">
      <alignment horizontal="left"/>
      <protection locked="0"/>
    </xf>
    <xf numFmtId="0" fontId="6" fillId="2" borderId="9" xfId="0" applyFont="1" applyFill="1" applyBorder="1" applyAlignment="1" applyProtection="1">
      <alignment horizontal="left"/>
      <protection locked="0"/>
    </xf>
    <xf numFmtId="0" fontId="6" fillId="2" borderId="8" xfId="0" applyFont="1" applyFill="1" applyBorder="1" applyAlignment="1" applyProtection="1">
      <alignment horizontal="left"/>
      <protection locked="0"/>
    </xf>
    <xf numFmtId="0" fontId="18" fillId="0" borderId="5" xfId="0" applyFont="1" applyBorder="1" applyAlignment="1">
      <alignment horizontal="left" vertical="center" wrapText="1"/>
    </xf>
    <xf numFmtId="0" fontId="15" fillId="0" borderId="0" xfId="0" applyFont="1" applyAlignment="1">
      <alignment horizontal="right" vertical="top" wrapText="1"/>
    </xf>
    <xf numFmtId="0" fontId="15" fillId="0" borderId="0" xfId="0" applyFont="1" applyAlignment="1">
      <alignment horizontal="right" vertical="top"/>
    </xf>
    <xf numFmtId="170" fontId="6" fillId="2" borderId="10" xfId="0" applyNumberFormat="1" applyFont="1" applyFill="1" applyBorder="1" applyAlignment="1" applyProtection="1">
      <alignment horizontal="left"/>
      <protection locked="0"/>
    </xf>
    <xf numFmtId="170" fontId="6" fillId="2" borderId="9" xfId="0" applyNumberFormat="1" applyFont="1" applyFill="1" applyBorder="1" applyAlignment="1" applyProtection="1">
      <alignment horizontal="left"/>
      <protection locked="0"/>
    </xf>
    <xf numFmtId="170" fontId="6" fillId="2" borderId="8" xfId="0" applyNumberFormat="1" applyFont="1" applyFill="1" applyBorder="1" applyAlignment="1" applyProtection="1">
      <alignment horizontal="left"/>
      <protection locked="0"/>
    </xf>
  </cellXfs>
  <cellStyles count="23">
    <cellStyle name="Currency 6" xfId="15"/>
    <cellStyle name="Hyperlink" xfId="20" builtinId="8" customBuiltin="1"/>
    <cellStyle name="Hyperlink 2" xfId="22"/>
    <cellStyle name="Normal" xfId="0" builtinId="0"/>
    <cellStyle name="Normal 10" xfId="9"/>
    <cellStyle name="Normal 11" xfId="10"/>
    <cellStyle name="Normal 12" xfId="17"/>
    <cellStyle name="Normal 13" xfId="12"/>
    <cellStyle name="Normal 14" xfId="13"/>
    <cellStyle name="Normal 15" xfId="14"/>
    <cellStyle name="Normal 16" xfId="18"/>
    <cellStyle name="Normal 17" xfId="19"/>
    <cellStyle name="Normal 18" xfId="21"/>
    <cellStyle name="Normal 2" xfId="1"/>
    <cellStyle name="Normal 2 2" xfId="2"/>
    <cellStyle name="Normal 3" xfId="3"/>
    <cellStyle name="Normal 4" xfId="4"/>
    <cellStyle name="Normal 5" xfId="5"/>
    <cellStyle name="Normal 6" xfId="6"/>
    <cellStyle name="Normal 7" xfId="11"/>
    <cellStyle name="Normal 8" xfId="7"/>
    <cellStyle name="Normal 9" xfId="8"/>
    <cellStyle name="Percent 6" xfId="16"/>
  </cellStyles>
  <dxfs count="48">
    <dxf>
      <fill>
        <patternFill>
          <bgColor rgb="FFFFFFD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ont>
        <color rgb="FFFF0000"/>
      </font>
    </dxf>
    <dxf>
      <font>
        <b val="0"/>
        <i val="0"/>
        <strike val="0"/>
        <condense val="0"/>
        <extend val="0"/>
        <outline val="0"/>
        <shadow val="0"/>
        <u val="none"/>
        <vertAlign val="baseline"/>
        <sz val="10"/>
        <color theme="1"/>
        <name val="Arial"/>
        <scheme val="none"/>
      </font>
      <numFmt numFmtId="12" formatCode="&quot;$&quot;#,##0.00_);[Red]\(&quot;$&quot;#,##0.00\)"/>
      <fill>
        <patternFill patternType="none">
          <fgColor indexed="64"/>
          <bgColor indexed="65"/>
        </patternFill>
      </fill>
      <alignment horizontal="right" vertical="bottom" textRotation="0" wrapText="0" indent="0" justifyLastLine="0" shrinkToFit="1" readingOrder="0"/>
      <protection locked="1" hidden="1"/>
    </dxf>
    <dxf>
      <font>
        <b val="0"/>
        <i val="0"/>
        <strike val="0"/>
        <condense val="0"/>
        <extend val="0"/>
        <outline val="0"/>
        <shadow val="0"/>
        <u val="none"/>
        <vertAlign val="baseline"/>
        <sz val="10"/>
        <color theme="1"/>
        <name val="Arial"/>
        <scheme val="none"/>
      </font>
      <numFmt numFmtId="12" formatCode="&quot;$&quot;#,##0.00_);[Red]\(&quot;$&quot;#,##0.00\)"/>
      <fill>
        <patternFill patternType="none">
          <fgColor indexed="64"/>
          <bgColor indexed="65"/>
        </patternFill>
      </fill>
      <alignment horizontal="right" vertical="bottom" textRotation="0" wrapText="0" indent="0" justifyLastLine="0" shrinkToFit="1" readingOrder="0"/>
      <protection locked="1" hidden="1"/>
    </dxf>
    <dxf>
      <font>
        <b val="0"/>
        <i val="0"/>
        <strike val="0"/>
        <condense val="0"/>
        <extend val="0"/>
        <outline val="0"/>
        <shadow val="0"/>
        <u val="none"/>
        <vertAlign val="baseline"/>
        <sz val="10"/>
        <color theme="1"/>
        <name val="Arial"/>
        <scheme val="none"/>
      </font>
      <numFmt numFmtId="12" formatCode="&quot;$&quot;#,##0.00_);[Red]\(&quot;$&quot;#,##0.00\)"/>
      <fill>
        <patternFill patternType="none">
          <fgColor indexed="64"/>
          <bgColor indexed="65"/>
        </patternFill>
      </fill>
      <alignment horizontal="right" vertical="bottom" textRotation="0" wrapText="0" indent="0" justifyLastLine="0" shrinkToFit="1" readingOrder="0"/>
      <protection locked="1" hidden="1"/>
    </dxf>
    <dxf>
      <font>
        <b val="0"/>
        <i val="0"/>
        <strike val="0"/>
        <condense val="0"/>
        <extend val="0"/>
        <outline val="0"/>
        <shadow val="0"/>
        <u val="none"/>
        <vertAlign val="baseline"/>
        <sz val="10"/>
        <color theme="1"/>
        <name val="Arial"/>
        <scheme val="none"/>
      </font>
      <numFmt numFmtId="12" formatCode="&quot;$&quot;#,##0.00_);[Red]\(&quot;$&quot;#,##0.00\)"/>
      <fill>
        <patternFill patternType="none">
          <fgColor indexed="64"/>
          <bgColor indexed="65"/>
        </patternFill>
      </fill>
      <alignment horizontal="right" vertical="bottom" textRotation="0" wrapText="0" indent="0" justifyLastLine="0" shrinkToFit="1" readingOrder="0"/>
      <protection locked="1" hidden="1"/>
    </dxf>
    <dxf>
      <font>
        <b val="0"/>
        <i val="0"/>
        <strike val="0"/>
        <condense val="0"/>
        <extend val="0"/>
        <outline val="0"/>
        <shadow val="0"/>
        <u val="none"/>
        <vertAlign val="baseline"/>
        <sz val="10"/>
        <color theme="1"/>
        <name val="Arial"/>
        <scheme val="none"/>
      </font>
      <numFmt numFmtId="12" formatCode="&quot;$&quot;#,##0.00_);[Red]\(&quot;$&quot;#,##0.00\)"/>
      <fill>
        <patternFill patternType="none">
          <fgColor indexed="64"/>
          <bgColor indexed="65"/>
        </patternFill>
      </fill>
      <alignment horizontal="right" vertical="bottom" textRotation="0" wrapText="0" indent="0" justifyLastLine="0" shrinkToFit="1" readingOrder="0"/>
      <protection locked="1" hidden="1"/>
    </dxf>
    <dxf>
      <font>
        <b val="0"/>
        <i val="0"/>
        <strike val="0"/>
        <condense val="0"/>
        <extend val="0"/>
        <outline val="0"/>
        <shadow val="0"/>
        <u val="none"/>
        <vertAlign val="baseline"/>
        <sz val="10"/>
        <color theme="1"/>
        <name val="Arial"/>
        <scheme val="none"/>
      </font>
      <numFmt numFmtId="12" formatCode="&quot;$&quot;#,##0.00_);[Red]\(&quot;$&quot;#,##0.00\)"/>
      <fill>
        <patternFill patternType="none">
          <fgColor indexed="64"/>
          <bgColor indexed="65"/>
        </patternFill>
      </fill>
      <alignment horizontal="center" vertical="bottom" textRotation="0" wrapText="0" indent="0" justifyLastLine="0" shrinkToFit="1" readingOrder="0"/>
      <protection locked="1" hidden="1"/>
    </dxf>
    <dxf>
      <font>
        <b val="0"/>
        <i val="0"/>
        <strike val="0"/>
        <condense val="0"/>
        <extend val="0"/>
        <outline val="0"/>
        <shadow val="0"/>
        <u val="none"/>
        <vertAlign val="baseline"/>
        <sz val="10"/>
        <color theme="1"/>
        <name val="Arial"/>
        <scheme val="none"/>
      </font>
      <numFmt numFmtId="12" formatCode="&quot;$&quot;#,##0.00_);[Red]\(&quot;$&quot;#,##0.00\)"/>
      <fill>
        <patternFill patternType="none">
          <fgColor indexed="64"/>
          <bgColor indexed="65"/>
        </patternFill>
      </fill>
      <alignment horizontal="right" vertical="bottom" textRotation="0" wrapText="0" indent="0" justifyLastLine="0" shrinkToFit="1" readingOrder="0"/>
      <protection locked="1" hidden="1"/>
    </dxf>
    <dxf>
      <font>
        <b val="0"/>
        <i val="0"/>
        <strike val="0"/>
        <condense val="0"/>
        <extend val="0"/>
        <outline val="0"/>
        <shadow val="0"/>
        <u val="none"/>
        <vertAlign val="baseline"/>
        <sz val="10"/>
        <color theme="1"/>
        <name val="Arial"/>
        <scheme val="none"/>
      </font>
      <numFmt numFmtId="169" formatCode="[$-409]d\-mmm\-yyyy;@"/>
      <fill>
        <patternFill patternType="none">
          <fgColor indexed="64"/>
          <bgColor indexed="65"/>
        </patternFill>
      </fill>
      <alignment horizontal="center" vertical="bottom" textRotation="0" wrapText="0" indent="0" justifyLastLine="0" shrinkToFit="1" readingOrder="0"/>
      <protection locked="1" hidden="1"/>
    </dxf>
    <dxf>
      <font>
        <b val="0"/>
        <i val="0"/>
        <strike val="0"/>
        <condense val="0"/>
        <extend val="0"/>
        <outline val="0"/>
        <shadow val="0"/>
        <u val="none"/>
        <vertAlign val="baseline"/>
        <sz val="10"/>
        <color rgb="FFFF0000"/>
        <name val="Arial"/>
        <scheme val="none"/>
      </font>
      <numFmt numFmtId="1" formatCode="0"/>
      <fill>
        <patternFill patternType="none">
          <fgColor indexed="64"/>
          <bgColor indexed="65"/>
        </patternFill>
      </fill>
      <alignment horizontal="center" vertical="bottom" textRotation="0" wrapText="0" indent="0" justifyLastLine="0" shrinkToFit="1" readingOrder="0"/>
      <protection locked="1" hidden="1"/>
    </dxf>
    <dxf>
      <font>
        <b val="0"/>
        <i val="0"/>
        <strike val="0"/>
        <condense val="0"/>
        <extend val="0"/>
        <outline val="0"/>
        <shadow val="0"/>
        <u val="none"/>
        <vertAlign val="baseline"/>
        <sz val="10"/>
        <color theme="1"/>
        <name val="Arial"/>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top/>
        <bottom/>
      </border>
      <protection locked="0" hidden="0"/>
    </dxf>
    <dxf>
      <protection locked="1" hidden="1"/>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border outline="0">
        <top style="thin">
          <color auto="1"/>
        </top>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right" vertical="bottom" textRotation="0" wrapText="0" indent="0" justifyLastLine="0" shrinkToFit="1" readingOrder="0"/>
      <protection locked="1" hidden="1"/>
    </dxf>
    <dxf>
      <border outline="0">
        <bottom style="double">
          <color auto="1"/>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protection locked="1" hidden="1"/>
    </dxf>
    <dxf>
      <font>
        <strike/>
        <color theme="0" tint="-0.499984740745262"/>
      </font>
    </dxf>
    <dxf>
      <font>
        <color rgb="FFFF0000"/>
      </font>
    </dxf>
    <dxf>
      <font>
        <b val="0"/>
        <i/>
        <color rgb="FF0000FF"/>
      </font>
    </dxf>
    <dxf>
      <font>
        <color theme="0"/>
      </font>
      <numFmt numFmtId="165" formatCode=";;"/>
    </dxf>
    <dxf>
      <fill>
        <patternFill>
          <bgColor rgb="FFFFFFD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ont>
        <color rgb="FFFF0000"/>
      </font>
    </dxf>
    <dxf>
      <fill>
        <patternFill patternType="solid">
          <fgColor theme="4" tint="0.79998168889431442"/>
          <bgColor theme="4" tint="0.79998168889431442"/>
        </patternFill>
      </fill>
    </dxf>
    <dxf>
      <font>
        <b/>
        <color theme="0"/>
      </font>
      <fill>
        <patternFill patternType="solid">
          <fgColor theme="4"/>
          <bgColor theme="4"/>
        </patternFill>
      </fill>
      <border>
        <top style="thin">
          <color auto="1"/>
        </top>
        <bottom style="thin">
          <color auto="1"/>
        </bottom>
      </border>
    </dxf>
    <dxf>
      <font>
        <color theme="1"/>
      </font>
      <border>
        <left style="thin">
          <color auto="1"/>
        </left>
        <right style="thin">
          <color auto="1"/>
        </right>
        <top style="thin">
          <color auto="1"/>
        </top>
        <bottom style="thin">
          <color auto="1"/>
        </bottom>
        <vertical style="thin">
          <color auto="1"/>
        </vertical>
        <horizontal style="hair">
          <color auto="1"/>
        </horizontal>
      </border>
    </dxf>
    <dxf>
      <fill>
        <patternFill patternType="solid">
          <fgColor theme="4" tint="0.59999389629810485"/>
          <bgColor theme="4" tint="0.59999389629810485"/>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theme="4"/>
        </patternFill>
      </fill>
      <border>
        <top style="thick">
          <color theme="0"/>
        </top>
      </border>
    </dxf>
    <dxf>
      <font>
        <b/>
        <color theme="0"/>
      </font>
      <fill>
        <patternFill patternType="solid">
          <fgColor theme="4"/>
          <bgColor theme="4"/>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2" defaultTableStyle="TableStyleMedium9" defaultPivotStyle="PivotStyleLight16">
    <tableStyle name="CustomStyle" pivot="0" count="7">
      <tableStyleElement type="wholeTable" dxfId="47"/>
      <tableStyleElement type="headerRow" dxfId="46"/>
      <tableStyleElement type="totalRow" dxfId="45"/>
      <tableStyleElement type="firstColumn" dxfId="44"/>
      <tableStyleElement type="lastColumn" dxfId="43"/>
      <tableStyleElement type="firstRowStripe" dxfId="42"/>
      <tableStyleElement type="firstColumnStripe" dxfId="41"/>
    </tableStyle>
    <tableStyle name="TblSummaryStyle" pivot="0" count="3">
      <tableStyleElement type="wholeTable" dxfId="40"/>
      <tableStyleElement type="headerRow" dxfId="39"/>
      <tableStyleElement type="firstRowStripe" dxfId="38"/>
    </tableStyle>
  </tableStyles>
  <colors>
    <mruColors>
      <color rgb="FFFFFFD2"/>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5026</xdr:rowOff>
    </xdr:from>
    <xdr:to>
      <xdr:col>9</xdr:col>
      <xdr:colOff>10886</xdr:colOff>
      <xdr:row>5</xdr:row>
      <xdr:rowOff>25121</xdr:rowOff>
    </xdr:to>
    <xdr:pic>
      <xdr:nvPicPr>
        <xdr:cNvPr id="2" name="MOTI_Logo"/>
        <xdr:cNvPicPr>
          <a:picLocks noChangeAspect="1" noChangeArrowheads="1"/>
        </xdr:cNvPicPr>
      </xdr:nvPicPr>
      <xdr:blipFill>
        <a:blip xmlns:r="http://schemas.openxmlformats.org/officeDocument/2006/relationships" r:embed="rId1" cstate="email"/>
        <a:stretch>
          <a:fillRect/>
        </a:stretch>
      </xdr:blipFill>
      <xdr:spPr bwMode="auto">
        <a:xfrm>
          <a:off x="0" y="427057"/>
          <a:ext cx="3164394" cy="41867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11721</xdr:colOff>
      <xdr:row>15</xdr:row>
      <xdr:rowOff>93784</xdr:rowOff>
    </xdr:from>
    <xdr:to>
      <xdr:col>2</xdr:col>
      <xdr:colOff>3317259</xdr:colOff>
      <xdr:row>26</xdr:row>
      <xdr:rowOff>105507</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9"/>
        <a:stretch/>
      </xdr:blipFill>
      <xdr:spPr>
        <a:xfrm>
          <a:off x="128952" y="2561492"/>
          <a:ext cx="6500076" cy="1746738"/>
        </a:xfrm>
        <a:prstGeom prst="rect">
          <a:avLst/>
        </a:prstGeom>
        <a:ln w="12700">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658368</xdr:colOff>
      <xdr:row>1</xdr:row>
      <xdr:rowOff>31940</xdr:rowOff>
    </xdr:to>
    <xdr:sp macro="" textlink="">
      <xdr:nvSpPr>
        <xdr:cNvPr id="1029" name="AutoShape 5"/>
        <xdr:cNvSpPr>
          <a:spLocks noChangeAspect="1" noChangeArrowheads="1" noTextEdit="1"/>
        </xdr:cNvSpPr>
      </xdr:nvSpPr>
      <xdr:spPr bwMode="auto">
        <a:xfrm>
          <a:off x="0" y="0"/>
          <a:ext cx="3572256" cy="48914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4</xdr:col>
      <xdr:colOff>638089</xdr:colOff>
      <xdr:row>1</xdr:row>
      <xdr:rowOff>3048</xdr:rowOff>
    </xdr:to>
    <xdr:pic>
      <xdr:nvPicPr>
        <xdr:cNvPr id="5" name="MOTI_Logo"/>
        <xdr:cNvPicPr>
          <a:picLocks noChangeAspect="1" noChangeArrowheads="1"/>
        </xdr:cNvPicPr>
      </xdr:nvPicPr>
      <xdr:blipFill>
        <a:blip xmlns:r="http://schemas.openxmlformats.org/officeDocument/2006/relationships" r:embed="rId1" cstate="email"/>
        <a:stretch>
          <a:fillRect/>
        </a:stretch>
      </xdr:blipFill>
      <xdr:spPr bwMode="auto">
        <a:xfrm>
          <a:off x="0" y="0"/>
          <a:ext cx="3209544" cy="46024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5026</xdr:rowOff>
    </xdr:from>
    <xdr:to>
      <xdr:col>9</xdr:col>
      <xdr:colOff>10886</xdr:colOff>
      <xdr:row>5</xdr:row>
      <xdr:rowOff>25121</xdr:rowOff>
    </xdr:to>
    <xdr:pic>
      <xdr:nvPicPr>
        <xdr:cNvPr id="2" name="MOTI_Logo"/>
        <xdr:cNvPicPr>
          <a:picLocks noChangeAspect="1" noChangeArrowheads="1"/>
        </xdr:cNvPicPr>
      </xdr:nvPicPr>
      <xdr:blipFill>
        <a:blip xmlns:r="http://schemas.openxmlformats.org/officeDocument/2006/relationships" r:embed="rId1" cstate="email"/>
        <a:stretch>
          <a:fillRect/>
        </a:stretch>
      </xdr:blipFill>
      <xdr:spPr bwMode="auto">
        <a:xfrm>
          <a:off x="0" y="424126"/>
          <a:ext cx="3157946" cy="41633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blSummary" displayName="TblSummary" ref="A12:L13" totalsRowShown="0" headerRowDxfId="24" dataDxfId="22" headerRowBorderDxfId="23" tableBorderDxfId="21">
  <tableColumns count="12">
    <tableColumn id="1" name="Seq._x000a_#" dataDxfId="20">
      <calculatedColumnFormula>ROW()-ROW(TblSummary[#Headers])</calculatedColumnFormula>
    </tableColumn>
    <tableColumn id="2" name="WO/SA" dataDxfId="19" dataCellStyle="Hyperlink">
      <calculatedColumnFormula>"WOSA"&amp;TblSummary[[#This Row],[Seq.
'#]]</calculatedColumnFormula>
    </tableColumn>
    <tableColumn id="3" name="Approved_x000a_(y/n)?" dataDxfId="18"/>
    <tableColumn id="4" name="WO/SA_x000a_Order Number" dataDxfId="17">
      <calculatedColumnFormula>INDIRECT(TblSummary[[#This Row],[WO/SA]]&amp;"!Order_Number")</calculatedColumnFormula>
    </tableColumn>
    <tableColumn id="5" name="WO/SA_x000a_Date" dataDxfId="16">
      <calculatedColumnFormula>INDIRECT(TblSummary[[#This Row],[WO/SA]]&amp;"!WO_SA_Date")</calculatedColumnFormula>
    </tableColumn>
    <tableColumn id="6" name="Block A_x000a_Amendments" dataDxfId="15">
      <calculatedColumnFormula>INDIRECT(TblSummary[[#This Row],[WO/SA]]&amp;"!BLOCK_A")</calculatedColumnFormula>
    </tableColumn>
    <tableColumn id="7" name="Block B_x000a_Non-monetary" dataDxfId="14">
      <calculatedColumnFormula>INDIRECT(TblSummary[[#This Row],[WO/SA]]&amp;"!BLOCK_B")</calculatedColumnFormula>
    </tableColumn>
    <tableColumn id="8" name="Block C_x000a_Force Account" dataDxfId="13">
      <calculatedColumnFormula>INDIRECT(TblSummary[[#This Row],[WO/SA]]&amp;"!BLOCK_C")</calculatedColumnFormula>
    </tableColumn>
    <tableColumn id="9" name="Approved_x000a_WO/SA Total" dataDxfId="12">
      <calculatedColumnFormula>IF(TblSummary[[#This Row],[Approved
(y/n)?]]="y",TblSummary[[#This Row],[Block A
Amendments]]+TblSummary[[#This Row],[Block C
Force Account]],0)</calculatedColumnFormula>
    </tableColumn>
    <tableColumn id="10" name="Cumulative_x000a_WO/SA Value" dataDxfId="11">
      <calculatedColumnFormula>SUM(INDEX(TblSummary[Approved
WO/SA Total],1):TblSummary[[#This Row],[Approved
WO/SA Total]])</calculatedColumnFormula>
    </tableColumn>
    <tableColumn id="11" name="Portion Changing_x000a_Contract Value" dataDxfId="10">
      <calculatedColumnFormula>IF(AND(TblSummary[[#This Row],[Approved
(y/n)?]]="y",TblSummary[[#This Row],[WO/SA
Order Number]]&gt;0),INDIRECT(TblSummary[WO/SA]&amp;"!Total_Increase_Decrease"),0)</calculatedColumnFormula>
    </tableColumn>
    <tableColumn id="12" name="Cumulative_x000a_Total Change" dataDxfId="9">
      <calculatedColumnFormula>SUM(INDEX(TblSummary[Portion Changing
Contract Value],1):TblSummary[[#This Row],[Portion Changing
Contract Value]])</calculatedColumnFormula>
    </tableColumn>
  </tableColumns>
  <tableStyleInfo name="TblSummary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H0177">
    <pageSetUpPr autoPageBreaks="0" fitToPage="1"/>
  </sheetPr>
  <dimension ref="A1:V114"/>
  <sheetViews>
    <sheetView showGridLines="0" showRowColHeaders="0" showZeros="0" zoomScale="130" zoomScaleNormal="130" workbookViewId="0">
      <selection activeCell="T2" sqref="T2"/>
    </sheetView>
  </sheetViews>
  <sheetFormatPr defaultColWidth="8.88671875" defaultRowHeight="13.2" outlineLevelRow="1" x14ac:dyDescent="0.25"/>
  <cols>
    <col min="1" max="1" width="5.44140625" style="1" customWidth="1"/>
    <col min="2" max="2" width="5.33203125" style="1" customWidth="1"/>
    <col min="3" max="3" width="1.88671875" style="1" customWidth="1"/>
    <col min="4" max="4" width="9.109375" style="1" customWidth="1"/>
    <col min="5" max="5" width="1.33203125" style="1" customWidth="1"/>
    <col min="6" max="6" width="10.109375" style="1" customWidth="1"/>
    <col min="7" max="7" width="4.6640625" style="1" customWidth="1"/>
    <col min="8" max="8" width="6.6640625" style="1" customWidth="1"/>
    <col min="9" max="9" width="1.33203125" style="1" customWidth="1"/>
    <col min="10" max="10" width="7.6640625" style="1" customWidth="1"/>
    <col min="11" max="11" width="2.109375" style="1" customWidth="1"/>
    <col min="12" max="14" width="5" style="1" customWidth="1"/>
    <col min="15" max="15" width="7.44140625" style="1" customWidth="1"/>
    <col min="16" max="16" width="1.5546875" style="1" customWidth="1"/>
    <col min="17" max="17" width="7.6640625" style="1" customWidth="1"/>
    <col min="18" max="18" width="2.109375" style="1" customWidth="1"/>
    <col min="19" max="20" width="10.77734375" style="1" customWidth="1"/>
    <col min="21" max="22" width="3.6640625" style="1" customWidth="1"/>
    <col min="23" max="16384" width="8.88671875" style="1"/>
  </cols>
  <sheetData>
    <row r="1" spans="1:20" ht="13.8" outlineLevel="1" x14ac:dyDescent="0.3">
      <c r="A1" s="78" t="s">
        <v>31</v>
      </c>
      <c r="Q1"/>
      <c r="R1"/>
      <c r="S1"/>
      <c r="T1" s="10"/>
    </row>
    <row r="2" spans="1:20" outlineLevel="1" x14ac:dyDescent="0.25">
      <c r="A2" s="79" t="s">
        <v>128</v>
      </c>
      <c r="S2" s="100" t="s">
        <v>141</v>
      </c>
      <c r="T2" s="106"/>
    </row>
    <row r="3" spans="1:20" ht="6" customHeight="1" outlineLevel="1" x14ac:dyDescent="0.25"/>
    <row r="4" spans="1:20" ht="15.6" customHeight="1" x14ac:dyDescent="0.3">
      <c r="Q4" s="74"/>
      <c r="R4" s="74"/>
      <c r="T4" s="12" t="str">
        <f ca="1">"WORK ORDER " &amp; WOSA_Number &amp; " \"</f>
        <v>WORK ORDER 7 \</v>
      </c>
    </row>
    <row r="5" spans="1:20" ht="15.6" customHeight="1" x14ac:dyDescent="0.25">
      <c r="D5" s="59" t="b">
        <f>TRUE</f>
        <v>1</v>
      </c>
      <c r="F5" s="112">
        <f ca="1">--MID(MID(CELL("filename",A1),FIND("]",CELL("filename",A1))+1,99),5,99)</f>
        <v>7</v>
      </c>
      <c r="T5" s="9" t="s">
        <v>26</v>
      </c>
    </row>
    <row r="6" spans="1:20" ht="6" customHeight="1" x14ac:dyDescent="0.25"/>
    <row r="7" spans="1:20" ht="12.75" customHeight="1" x14ac:dyDescent="0.25">
      <c r="A7" s="60" t="s">
        <v>29</v>
      </c>
      <c r="B7" s="3"/>
      <c r="C7" s="3"/>
      <c r="D7" s="3"/>
      <c r="E7" s="3"/>
      <c r="F7" s="3"/>
      <c r="G7" s="3"/>
      <c r="H7" s="3"/>
      <c r="I7" s="8"/>
      <c r="Q7" s="70"/>
      <c r="R7" s="70" t="s">
        <v>27</v>
      </c>
      <c r="S7" s="210" t="s">
        <v>134</v>
      </c>
      <c r="T7" s="211"/>
    </row>
    <row r="8" spans="1:20" ht="12.75" customHeight="1" x14ac:dyDescent="0.25">
      <c r="A8" s="212">
        <f>Contractor_Name</f>
        <v>0</v>
      </c>
      <c r="B8" s="213"/>
      <c r="C8" s="213"/>
      <c r="D8" s="213"/>
      <c r="E8" s="213"/>
      <c r="F8" s="213"/>
      <c r="G8" s="213"/>
      <c r="H8" s="213"/>
      <c r="I8" s="214"/>
      <c r="Q8" s="70"/>
      <c r="R8" s="70" t="s">
        <v>145</v>
      </c>
      <c r="S8" s="107">
        <f>WO_SA_Date</f>
        <v>0</v>
      </c>
      <c r="T8" s="105"/>
    </row>
    <row r="9" spans="1:20" ht="12.75" customHeight="1" x14ac:dyDescent="0.25">
      <c r="A9" s="60" t="s">
        <v>30</v>
      </c>
      <c r="I9" s="8"/>
      <c r="R9" s="70" t="s">
        <v>28</v>
      </c>
      <c r="S9" s="115"/>
      <c r="T9" s="105"/>
    </row>
    <row r="10" spans="1:20" ht="6" customHeight="1" x14ac:dyDescent="0.25">
      <c r="A10" s="215"/>
      <c r="B10" s="216"/>
      <c r="C10" s="216"/>
      <c r="D10" s="216"/>
      <c r="E10" s="216"/>
      <c r="F10" s="216"/>
      <c r="G10" s="216"/>
      <c r="H10" s="216"/>
      <c r="I10" s="217"/>
    </row>
    <row r="11" spans="1:20" ht="12.3" customHeight="1" x14ac:dyDescent="0.3">
      <c r="A11" s="215"/>
      <c r="B11" s="216"/>
      <c r="C11" s="216"/>
      <c r="D11" s="216"/>
      <c r="E11" s="216"/>
      <c r="F11" s="216"/>
      <c r="G11" s="216"/>
      <c r="H11" s="216"/>
      <c r="I11" s="217"/>
      <c r="K11" s="108"/>
      <c r="L11" s="82" t="s">
        <v>129</v>
      </c>
      <c r="M11" s="83"/>
      <c r="N11" s="83"/>
      <c r="O11" s="84"/>
      <c r="P11"/>
      <c r="R11" s="108"/>
      <c r="S11" s="82" t="s">
        <v>131</v>
      </c>
      <c r="T11" s="84"/>
    </row>
    <row r="12" spans="1:20" ht="12.3" customHeight="1" x14ac:dyDescent="0.3">
      <c r="A12" s="215"/>
      <c r="B12" s="216"/>
      <c r="C12" s="216"/>
      <c r="D12" s="216"/>
      <c r="E12" s="216"/>
      <c r="F12" s="216"/>
      <c r="G12" s="216"/>
      <c r="H12" s="216"/>
      <c r="I12" s="217"/>
      <c r="K12" s="108"/>
      <c r="L12" s="82" t="s">
        <v>130</v>
      </c>
      <c r="M12" s="83"/>
      <c r="N12" s="83"/>
      <c r="O12" s="84"/>
      <c r="P12"/>
      <c r="R12" s="108"/>
      <c r="S12" s="82" t="s">
        <v>132</v>
      </c>
      <c r="T12" s="84"/>
    </row>
    <row r="13" spans="1:20" ht="12.3" customHeight="1" x14ac:dyDescent="0.25">
      <c r="A13" s="218"/>
      <c r="B13" s="219"/>
      <c r="C13" s="219"/>
      <c r="D13" s="219"/>
      <c r="E13" s="219"/>
      <c r="F13" s="219"/>
      <c r="G13" s="219"/>
      <c r="H13" s="219"/>
      <c r="I13" s="220"/>
      <c r="R13" s="108"/>
      <c r="S13" s="82" t="s">
        <v>133</v>
      </c>
      <c r="T13" s="84"/>
    </row>
    <row r="14" spans="1:20" ht="6" customHeight="1" x14ac:dyDescent="0.25"/>
    <row r="15" spans="1:20" ht="12.6" customHeight="1" x14ac:dyDescent="0.25">
      <c r="A15" s="60" t="s">
        <v>10</v>
      </c>
      <c r="B15" s="3"/>
      <c r="C15" s="3"/>
      <c r="D15" s="3"/>
      <c r="E15" s="3"/>
      <c r="F15" s="3"/>
      <c r="G15" s="3"/>
      <c r="H15" s="3"/>
      <c r="I15" s="8"/>
      <c r="J15" s="60" t="s">
        <v>33</v>
      </c>
      <c r="K15" s="81"/>
      <c r="L15" s="3"/>
      <c r="M15" s="3"/>
      <c r="N15" s="3"/>
      <c r="O15" s="3"/>
      <c r="P15" s="3"/>
      <c r="Q15" s="3"/>
      <c r="R15" s="3"/>
      <c r="S15" s="3"/>
      <c r="T15" s="8"/>
    </row>
    <row r="16" spans="1:20" ht="12.75" customHeight="1" x14ac:dyDescent="0.25">
      <c r="A16" s="201">
        <f>Project_Number</f>
        <v>0</v>
      </c>
      <c r="B16" s="202"/>
      <c r="C16" s="202"/>
      <c r="D16" s="202"/>
      <c r="E16" s="202"/>
      <c r="F16" s="202"/>
      <c r="G16" s="202"/>
      <c r="H16" s="202"/>
      <c r="I16" s="203"/>
      <c r="J16" s="204"/>
      <c r="K16" s="205"/>
      <c r="L16" s="205"/>
      <c r="M16" s="205"/>
      <c r="N16" s="205"/>
      <c r="O16" s="205"/>
      <c r="P16" s="205"/>
      <c r="Q16" s="205"/>
      <c r="R16" s="205"/>
      <c r="S16" s="205"/>
      <c r="T16" s="206"/>
    </row>
    <row r="17" spans="1:21" ht="12" customHeight="1" x14ac:dyDescent="0.25">
      <c r="A17" s="60" t="s">
        <v>32</v>
      </c>
      <c r="B17" s="3"/>
      <c r="C17" s="3"/>
      <c r="D17" s="3"/>
      <c r="E17" s="3"/>
      <c r="F17" s="3"/>
      <c r="G17" s="3"/>
      <c r="H17" s="3"/>
      <c r="I17" s="3"/>
      <c r="J17" s="3"/>
      <c r="K17" s="3"/>
      <c r="L17" s="3"/>
      <c r="M17" s="3"/>
      <c r="N17" s="3"/>
      <c r="O17" s="3"/>
      <c r="P17" s="3"/>
      <c r="Q17" s="3"/>
      <c r="R17" s="3"/>
      <c r="S17" s="3"/>
      <c r="T17" s="8"/>
    </row>
    <row r="18" spans="1:21" ht="12.75" customHeight="1" x14ac:dyDescent="0.25">
      <c r="A18" s="207"/>
      <c r="B18" s="208"/>
      <c r="C18" s="208"/>
      <c r="D18" s="208"/>
      <c r="E18" s="208"/>
      <c r="F18" s="208"/>
      <c r="G18" s="208"/>
      <c r="H18" s="208"/>
      <c r="I18" s="208"/>
      <c r="J18" s="208"/>
      <c r="K18" s="208"/>
      <c r="L18" s="208"/>
      <c r="M18" s="208"/>
      <c r="N18" s="208"/>
      <c r="O18" s="208"/>
      <c r="P18" s="208"/>
      <c r="Q18" s="208"/>
      <c r="R18" s="208"/>
      <c r="S18" s="208"/>
      <c r="T18" s="209"/>
    </row>
    <row r="19" spans="1:21" ht="6" customHeight="1" x14ac:dyDescent="0.25"/>
    <row r="20" spans="1:21" ht="15" customHeight="1" x14ac:dyDescent="0.25">
      <c r="Q20" s="14"/>
      <c r="R20" s="14" t="s">
        <v>108</v>
      </c>
      <c r="S20" s="142">
        <f>Tender_Price</f>
        <v>0</v>
      </c>
      <c r="T20" s="143"/>
      <c r="U20" s="15" t="s">
        <v>34</v>
      </c>
    </row>
    <row r="21" spans="1:21" ht="15" customHeight="1" x14ac:dyDescent="0.25">
      <c r="Q21" s="14"/>
      <c r="R21" s="14" t="s">
        <v>107</v>
      </c>
      <c r="S21" s="142">
        <f ca="1">IF(WOSA_Number=1,0,OFFSET(TblSummary[Cumulative
WO/SA Value],WOSA_Number-2,0,1,1))</f>
        <v>0</v>
      </c>
      <c r="T21" s="143"/>
      <c r="U21" s="15" t="s">
        <v>35</v>
      </c>
    </row>
    <row r="22" spans="1:21" ht="15" customHeight="1" x14ac:dyDescent="0.25">
      <c r="Q22" s="14"/>
      <c r="R22" s="14" t="s">
        <v>109</v>
      </c>
      <c r="S22" s="142">
        <f ca="1">$S20+$S21</f>
        <v>0</v>
      </c>
      <c r="T22" s="143"/>
      <c r="U22" s="15" t="s">
        <v>36</v>
      </c>
    </row>
    <row r="23" spans="1:21" ht="6" customHeight="1" x14ac:dyDescent="0.25"/>
    <row r="24" spans="1:21" ht="51" customHeight="1" x14ac:dyDescent="0.25">
      <c r="A24" s="198" t="s">
        <v>37</v>
      </c>
      <c r="B24" s="198"/>
      <c r="C24" s="198"/>
      <c r="D24" s="198"/>
      <c r="E24" s="198"/>
      <c r="F24" s="198"/>
      <c r="G24" s="198"/>
      <c r="H24" s="198"/>
      <c r="I24" s="198"/>
      <c r="J24" s="198"/>
      <c r="K24" s="198"/>
      <c r="L24" s="198"/>
      <c r="M24" s="198"/>
      <c r="N24" s="198"/>
      <c r="O24" s="198"/>
      <c r="P24" s="198"/>
      <c r="Q24" s="198"/>
      <c r="R24" s="198"/>
      <c r="S24" s="198"/>
      <c r="T24" s="198"/>
    </row>
    <row r="25" spans="1:21" ht="6" customHeight="1" x14ac:dyDescent="0.25"/>
    <row r="26" spans="1:21" ht="12.75" customHeight="1" x14ac:dyDescent="0.25">
      <c r="B26" s="52" t="s">
        <v>38</v>
      </c>
    </row>
    <row r="27" spans="1:21" ht="13.8" customHeight="1" x14ac:dyDescent="0.25">
      <c r="Q27" s="14"/>
      <c r="R27" s="14" t="s">
        <v>110</v>
      </c>
      <c r="S27" s="142">
        <f>BLOCK_A</f>
        <v>0</v>
      </c>
      <c r="T27" s="143"/>
    </row>
    <row r="28" spans="1:21" x14ac:dyDescent="0.25">
      <c r="B28" s="52" t="s">
        <v>39</v>
      </c>
    </row>
    <row r="29" spans="1:21" ht="13.8" customHeight="1" x14ac:dyDescent="0.25">
      <c r="Q29" s="14"/>
      <c r="R29" s="14" t="s">
        <v>105</v>
      </c>
      <c r="S29" s="199" t="s">
        <v>99</v>
      </c>
      <c r="T29" s="200"/>
    </row>
    <row r="30" spans="1:21" x14ac:dyDescent="0.25">
      <c r="B30" s="52" t="s">
        <v>40</v>
      </c>
    </row>
    <row r="31" spans="1:21" ht="13.8" customHeight="1" x14ac:dyDescent="0.25">
      <c r="Q31" s="14"/>
      <c r="R31" s="14" t="s">
        <v>111</v>
      </c>
      <c r="S31" s="142">
        <f>BLOCK_C</f>
        <v>0</v>
      </c>
      <c r="T31" s="143"/>
    </row>
    <row r="32" spans="1:21" ht="6" customHeight="1" x14ac:dyDescent="0.25"/>
    <row r="33" spans="1:21" ht="6" customHeight="1" x14ac:dyDescent="0.25">
      <c r="A33" s="3"/>
      <c r="B33" s="3"/>
      <c r="C33" s="3"/>
      <c r="D33" s="3"/>
      <c r="E33" s="3"/>
      <c r="F33" s="3"/>
      <c r="G33" s="3"/>
      <c r="H33" s="3"/>
      <c r="I33" s="3"/>
      <c r="J33" s="3"/>
      <c r="K33" s="3"/>
      <c r="L33" s="3"/>
      <c r="M33" s="3"/>
      <c r="N33" s="3"/>
      <c r="O33" s="3"/>
      <c r="P33" s="3"/>
      <c r="Q33" s="3"/>
      <c r="R33" s="3"/>
      <c r="S33" s="3"/>
      <c r="T33" s="3"/>
    </row>
    <row r="34" spans="1:21" ht="13.8" customHeight="1" x14ac:dyDescent="0.25">
      <c r="Q34" s="14"/>
      <c r="R34" s="14" t="s">
        <v>112</v>
      </c>
      <c r="S34" s="142">
        <f>BLOCK_A+BLOCK_C</f>
        <v>0</v>
      </c>
      <c r="T34" s="143"/>
    </row>
    <row r="35" spans="1:21" ht="13.8" customHeight="1" x14ac:dyDescent="0.25">
      <c r="Q35" s="14"/>
      <c r="R35" s="14" t="s">
        <v>113</v>
      </c>
      <c r="S35" s="142">
        <f>$S113</f>
        <v>0</v>
      </c>
      <c r="T35" s="143"/>
      <c r="U35" s="15" t="s">
        <v>41</v>
      </c>
    </row>
    <row r="36" spans="1:21" ht="13.8" customHeight="1" x14ac:dyDescent="0.25">
      <c r="Q36" s="14"/>
      <c r="R36" s="14" t="s">
        <v>114</v>
      </c>
      <c r="S36" s="142">
        <f ca="1">$S22+Total_Increase_Decrease</f>
        <v>0</v>
      </c>
      <c r="T36" s="143"/>
    </row>
    <row r="37" spans="1:21" ht="6" customHeight="1" x14ac:dyDescent="0.25"/>
    <row r="38" spans="1:21" x14ac:dyDescent="0.25">
      <c r="A38" s="16" t="s">
        <v>42</v>
      </c>
      <c r="B38" s="17"/>
      <c r="C38" s="17"/>
      <c r="D38" s="17"/>
      <c r="E38" s="17"/>
      <c r="F38" s="17"/>
      <c r="G38" s="17"/>
      <c r="H38" s="17"/>
      <c r="I38" s="17"/>
      <c r="J38" s="17"/>
      <c r="K38" s="17"/>
      <c r="L38" s="17"/>
      <c r="M38" s="17"/>
      <c r="N38" s="17"/>
      <c r="O38" s="17"/>
      <c r="P38" s="17"/>
      <c r="Q38" s="17"/>
      <c r="R38" s="17"/>
      <c r="S38" s="17"/>
      <c r="T38" s="17"/>
    </row>
    <row r="39" spans="1:21" ht="7.65" customHeight="1" x14ac:dyDescent="0.25">
      <c r="A39" s="3"/>
    </row>
    <row r="40" spans="1:21" ht="13.8" customHeight="1" x14ac:dyDescent="0.25">
      <c r="H40" s="21"/>
      <c r="I40" s="54" t="str">
        <f>"THIS WORK ORDER INITIATED ON " &amp; IF(WO_SA_Date="","(Missing ""WO/SA Date"".)",UPPER(TEXT(WO_SA_Date,"mmmm d, yyyy")) &amp; " BY :")</f>
        <v>THIS WORK ORDER INITIATED ON (Missing "WO/SA Date".)</v>
      </c>
      <c r="J40" s="192"/>
      <c r="K40" s="192"/>
      <c r="L40" s="192"/>
      <c r="M40" s="192"/>
      <c r="N40" s="192"/>
      <c r="O40" s="192"/>
      <c r="Q40" s="193"/>
      <c r="R40" s="193"/>
      <c r="S40" s="193"/>
      <c r="T40" s="193"/>
    </row>
    <row r="41" spans="1:21" x14ac:dyDescent="0.25">
      <c r="J41" s="178" t="s">
        <v>62</v>
      </c>
      <c r="K41" s="178"/>
      <c r="L41" s="178"/>
      <c r="M41" s="178"/>
      <c r="N41" s="178"/>
      <c r="O41" s="178"/>
      <c r="Q41" s="178" t="s">
        <v>43</v>
      </c>
      <c r="R41" s="178"/>
      <c r="S41" s="178"/>
      <c r="T41" s="178"/>
    </row>
    <row r="42" spans="1:21" ht="7.65" customHeight="1" x14ac:dyDescent="0.25"/>
    <row r="43" spans="1:21" ht="13.8" customHeight="1" x14ac:dyDescent="0.25">
      <c r="F43" s="56" t="s">
        <v>106</v>
      </c>
      <c r="G43" s="142">
        <f ca="1">$S35+$S21</f>
        <v>0</v>
      </c>
      <c r="H43" s="143"/>
      <c r="J43" s="192"/>
      <c r="K43" s="192"/>
      <c r="L43" s="192"/>
      <c r="M43" s="192"/>
      <c r="N43" s="192"/>
      <c r="O43" s="192"/>
      <c r="Q43" s="193"/>
      <c r="R43" s="193"/>
      <c r="S43" s="193"/>
      <c r="T43" s="193"/>
    </row>
    <row r="44" spans="1:21" x14ac:dyDescent="0.25">
      <c r="A44" s="194" t="s">
        <v>44</v>
      </c>
      <c r="B44" s="194"/>
      <c r="C44" s="194"/>
      <c r="D44" s="194"/>
      <c r="E44" s="194"/>
      <c r="F44" s="194"/>
      <c r="G44" s="195" t="s">
        <v>45</v>
      </c>
      <c r="H44" s="195"/>
      <c r="J44" s="196" t="s">
        <v>61</v>
      </c>
      <c r="K44" s="196"/>
      <c r="L44" s="196"/>
      <c r="M44" s="196"/>
      <c r="N44" s="196"/>
      <c r="O44" s="196"/>
      <c r="Q44" s="197" t="str">
        <f ca="1">CONCATENATE("Signed: ",IF(G43&lt;= 50000,"Ministry Representative",IF(G43&lt;=100000,"Proj Mgr / B.U. Mgr",IF(G43&lt;=200000,"Regional / HQ Manager",IF(G43&lt;=500000,"Regional Director",IF(G43&gt;500000,"ADM / COO / DM"))))))</f>
        <v>Signed: Ministry Representative</v>
      </c>
      <c r="R44" s="197"/>
      <c r="S44" s="197"/>
      <c r="T44" s="197"/>
    </row>
    <row r="45" spans="1:21" ht="18" customHeight="1" x14ac:dyDescent="0.25">
      <c r="A45" s="18" t="s">
        <v>46</v>
      </c>
      <c r="B45" s="17"/>
      <c r="C45" s="17"/>
      <c r="D45" s="17"/>
      <c r="E45" s="17"/>
      <c r="F45" s="17"/>
      <c r="G45" s="17"/>
      <c r="H45" s="17"/>
      <c r="I45" s="17"/>
      <c r="J45" s="17"/>
      <c r="K45" s="17"/>
      <c r="L45" s="17"/>
      <c r="M45" s="17"/>
      <c r="N45" s="17"/>
      <c r="O45" s="17"/>
      <c r="P45" s="17"/>
      <c r="Q45" s="17"/>
      <c r="R45" s="17"/>
      <c r="S45" s="17"/>
      <c r="T45" s="17"/>
    </row>
    <row r="46" spans="1:21" ht="18" customHeight="1" x14ac:dyDescent="0.25">
      <c r="A46" s="3"/>
      <c r="B46" s="19" t="s">
        <v>47</v>
      </c>
    </row>
    <row r="47" spans="1:21" x14ac:dyDescent="0.25">
      <c r="A47" s="20" t="s">
        <v>101</v>
      </c>
      <c r="B47" s="53" t="str">
        <f>"The Ministry and the Contractor entered into the Contract dated - " &amp; IF(Contract_Agreement_Date="","(Missing ""Contract Agreement Date"" from Summary sheet.)",TEXT(Contract_Agreement_Date,"mmmm d, yyyy"))</f>
        <v>The Ministry and the Contractor entered into the Contract dated - (Missing "Contract Agreement Date" from Summary sheet.)</v>
      </c>
      <c r="F47" s="21"/>
    </row>
    <row r="48" spans="1:21" x14ac:dyDescent="0.25">
      <c r="B48" s="55" t="s">
        <v>48</v>
      </c>
    </row>
    <row r="49" spans="1:20" ht="18" customHeight="1" x14ac:dyDescent="0.25">
      <c r="A49" s="20" t="s">
        <v>102</v>
      </c>
      <c r="B49" s="55" t="s">
        <v>49</v>
      </c>
    </row>
    <row r="50" spans="1:20" ht="15" customHeight="1" x14ac:dyDescent="0.25">
      <c r="B50" s="26" t="s">
        <v>50</v>
      </c>
    </row>
    <row r="51" spans="1:20" ht="13.95" customHeight="1" x14ac:dyDescent="0.25">
      <c r="B51" s="11" t="s">
        <v>51</v>
      </c>
      <c r="C51" s="26" t="s">
        <v>52</v>
      </c>
    </row>
    <row r="52" spans="1:20" x14ac:dyDescent="0.25">
      <c r="B52" s="11" t="s">
        <v>53</v>
      </c>
      <c r="C52" s="26" t="s">
        <v>54</v>
      </c>
    </row>
    <row r="53" spans="1:20" x14ac:dyDescent="0.25">
      <c r="B53" s="11" t="s">
        <v>55</v>
      </c>
      <c r="C53" s="26" t="s">
        <v>56</v>
      </c>
    </row>
    <row r="54" spans="1:20" ht="7.65" customHeight="1" x14ac:dyDescent="0.25"/>
    <row r="55" spans="1:20" ht="13.8" customHeight="1" x14ac:dyDescent="0.25">
      <c r="C55" s="192"/>
      <c r="D55" s="192"/>
      <c r="E55" s="192"/>
      <c r="F55" s="192"/>
      <c r="G55" s="192"/>
      <c r="H55" s="192"/>
      <c r="I55" s="192"/>
      <c r="J55" s="192"/>
      <c r="K55" s="192"/>
      <c r="L55" s="192"/>
      <c r="N55" s="193"/>
      <c r="O55" s="193"/>
      <c r="P55" s="193"/>
      <c r="Q55" s="193"/>
      <c r="R55" s="193"/>
      <c r="S55" s="193"/>
      <c r="T55" s="193"/>
    </row>
    <row r="56" spans="1:20" ht="7.65" customHeight="1" x14ac:dyDescent="0.25">
      <c r="C56" s="178" t="s">
        <v>63</v>
      </c>
      <c r="D56" s="178"/>
      <c r="E56" s="178"/>
      <c r="F56" s="178"/>
      <c r="G56" s="178"/>
      <c r="H56" s="178"/>
      <c r="I56" s="178"/>
      <c r="J56" s="178"/>
      <c r="K56" s="178"/>
      <c r="L56" s="178"/>
      <c r="N56" s="189" t="s">
        <v>57</v>
      </c>
      <c r="O56" s="189"/>
      <c r="P56" s="189"/>
      <c r="Q56" s="189"/>
      <c r="R56" s="189"/>
      <c r="S56" s="189"/>
      <c r="T56" s="189"/>
    </row>
    <row r="57" spans="1:20" ht="18" customHeight="1" x14ac:dyDescent="0.25">
      <c r="B57" s="190" t="s">
        <v>58</v>
      </c>
      <c r="C57" s="190"/>
      <c r="D57" s="190"/>
      <c r="E57" s="190"/>
      <c r="F57" s="190"/>
      <c r="G57" s="190"/>
      <c r="H57" s="190"/>
      <c r="I57" s="190"/>
      <c r="J57" s="190"/>
      <c r="K57" s="190"/>
      <c r="L57" s="190"/>
      <c r="M57" s="190"/>
      <c r="N57" s="190"/>
      <c r="O57" s="190"/>
      <c r="P57" s="190"/>
      <c r="Q57" s="190"/>
      <c r="R57" s="190"/>
      <c r="S57" s="190"/>
      <c r="T57" s="190"/>
    </row>
    <row r="58" spans="1:20" ht="7.65" customHeight="1" x14ac:dyDescent="0.25"/>
    <row r="59" spans="1:20" ht="13.8" customHeight="1" x14ac:dyDescent="0.25">
      <c r="B59" s="22" t="s">
        <v>100</v>
      </c>
      <c r="C59" s="191"/>
      <c r="D59" s="192"/>
      <c r="F59" s="192"/>
      <c r="G59" s="192"/>
      <c r="H59" s="192"/>
      <c r="I59" s="192"/>
      <c r="J59" s="192"/>
      <c r="K59" s="192"/>
      <c r="L59" s="192"/>
      <c r="N59" s="193"/>
      <c r="O59" s="193"/>
      <c r="P59" s="193"/>
      <c r="Q59" s="193"/>
      <c r="R59" s="193"/>
      <c r="S59" s="193"/>
      <c r="T59" s="193"/>
    </row>
    <row r="60" spans="1:20" x14ac:dyDescent="0.25">
      <c r="C60" s="178" t="s">
        <v>59</v>
      </c>
      <c r="D60" s="178"/>
      <c r="F60" s="179" t="s">
        <v>60</v>
      </c>
      <c r="G60" s="179"/>
      <c r="H60" s="179"/>
      <c r="I60" s="179"/>
      <c r="J60" s="179"/>
      <c r="K60" s="179"/>
      <c r="L60" s="179"/>
      <c r="N60" s="178" t="s">
        <v>64</v>
      </c>
      <c r="O60" s="178"/>
      <c r="P60" s="178"/>
      <c r="Q60" s="178"/>
      <c r="R60" s="178"/>
      <c r="S60" s="178"/>
      <c r="T60" s="178"/>
    </row>
    <row r="61" spans="1:20" ht="6" customHeight="1" x14ac:dyDescent="0.25">
      <c r="C61" s="57"/>
      <c r="D61" s="57"/>
      <c r="F61" s="58"/>
      <c r="G61" s="58"/>
      <c r="H61" s="58"/>
      <c r="I61" s="58"/>
      <c r="J61" s="58"/>
      <c r="K61" s="80"/>
      <c r="L61" s="58"/>
      <c r="N61" s="57"/>
      <c r="O61" s="57"/>
      <c r="P61" s="57"/>
      <c r="Q61" s="57"/>
      <c r="R61" s="57"/>
      <c r="S61" s="57"/>
      <c r="T61" s="57"/>
    </row>
    <row r="62" spans="1:20" ht="17.399999999999999" x14ac:dyDescent="0.3">
      <c r="A62" s="180" t="s">
        <v>65</v>
      </c>
      <c r="B62" s="180"/>
      <c r="C62" s="180"/>
      <c r="D62" s="180"/>
      <c r="E62" s="180"/>
      <c r="F62" s="180"/>
      <c r="G62" s="180"/>
      <c r="H62" s="180"/>
      <c r="I62" s="180"/>
      <c r="J62" s="180"/>
      <c r="K62" s="180"/>
      <c r="L62" s="180"/>
      <c r="M62" s="180"/>
      <c r="N62" s="180"/>
      <c r="O62" s="180"/>
      <c r="P62" s="180"/>
      <c r="Q62" s="180"/>
      <c r="R62" s="180"/>
      <c r="S62" s="180"/>
      <c r="T62" s="180"/>
    </row>
    <row r="63" spans="1:20" ht="15" customHeight="1" x14ac:dyDescent="0.25">
      <c r="B63" s="1" t="s">
        <v>66</v>
      </c>
      <c r="Q63" s="14"/>
      <c r="R63" s="14" t="s">
        <v>28</v>
      </c>
      <c r="S63" s="181">
        <f>Order_Number</f>
        <v>0</v>
      </c>
      <c r="T63" s="181"/>
    </row>
    <row r="64" spans="1:20" ht="6" customHeight="1" x14ac:dyDescent="0.25"/>
    <row r="65" spans="1:22" ht="9" customHeight="1" x14ac:dyDescent="0.25">
      <c r="A65" s="13" t="s">
        <v>67</v>
      </c>
      <c r="B65" s="3"/>
      <c r="C65" s="3"/>
      <c r="D65" s="3"/>
      <c r="E65" s="3"/>
      <c r="F65" s="3"/>
      <c r="G65" s="3"/>
      <c r="H65" s="3"/>
      <c r="I65" s="3"/>
      <c r="J65" s="3"/>
      <c r="K65" s="3"/>
      <c r="L65" s="8"/>
      <c r="M65" s="13" t="s">
        <v>10</v>
      </c>
      <c r="N65" s="3"/>
      <c r="O65" s="3"/>
      <c r="P65" s="3"/>
      <c r="Q65" s="3"/>
      <c r="R65" s="3"/>
      <c r="S65" s="13" t="s">
        <v>144</v>
      </c>
      <c r="T65" s="8"/>
    </row>
    <row r="66" spans="1:22" ht="12.75" customHeight="1" x14ac:dyDescent="0.25">
      <c r="A66" s="23">
        <f>Contractor_Name</f>
        <v>0</v>
      </c>
      <c r="B66" s="24"/>
      <c r="C66" s="24"/>
      <c r="D66" s="24"/>
      <c r="E66" s="24"/>
      <c r="F66" s="24"/>
      <c r="G66" s="24"/>
      <c r="H66" s="24"/>
      <c r="I66" s="24"/>
      <c r="J66" s="24"/>
      <c r="K66" s="24"/>
      <c r="L66" s="25"/>
      <c r="M66" s="23">
        <f>Project_Number</f>
        <v>0</v>
      </c>
      <c r="N66" s="24"/>
      <c r="O66" s="24"/>
      <c r="P66" s="24"/>
      <c r="Q66" s="24"/>
      <c r="R66" s="24"/>
      <c r="S66" s="129">
        <f>WO_SA_Date</f>
        <v>0</v>
      </c>
      <c r="T66" s="130"/>
    </row>
    <row r="67" spans="1:22" ht="6" customHeight="1" x14ac:dyDescent="0.25"/>
    <row r="68" spans="1:22" x14ac:dyDescent="0.25">
      <c r="A68" s="2" t="s">
        <v>68</v>
      </c>
      <c r="C68" s="26" t="s">
        <v>69</v>
      </c>
    </row>
    <row r="69" spans="1:22" ht="21.3" customHeight="1" x14ac:dyDescent="0.25">
      <c r="A69" s="27" t="s">
        <v>70</v>
      </c>
      <c r="B69" s="185" t="s">
        <v>71</v>
      </c>
      <c r="C69" s="183"/>
      <c r="D69" s="183"/>
      <c r="E69" s="183"/>
      <c r="F69" s="183"/>
      <c r="G69" s="183"/>
      <c r="H69" s="183"/>
      <c r="I69" s="183"/>
      <c r="J69" s="183"/>
      <c r="K69" s="184"/>
      <c r="L69" s="182" t="s">
        <v>72</v>
      </c>
      <c r="M69" s="183"/>
      <c r="N69" s="184"/>
      <c r="O69" s="28" t="s">
        <v>73</v>
      </c>
      <c r="P69" s="186" t="s">
        <v>74</v>
      </c>
      <c r="Q69" s="187"/>
      <c r="R69" s="188"/>
      <c r="S69" s="29" t="s">
        <v>75</v>
      </c>
      <c r="T69" s="30" t="s">
        <v>76</v>
      </c>
    </row>
    <row r="70" spans="1:22" ht="14.4" hidden="1" customHeight="1" x14ac:dyDescent="0.25">
      <c r="A70" s="113"/>
      <c r="B70" s="155"/>
      <c r="C70" s="156"/>
      <c r="D70" s="156"/>
      <c r="E70" s="156"/>
      <c r="F70" s="156"/>
      <c r="G70" s="156"/>
      <c r="H70" s="156"/>
      <c r="I70" s="156"/>
      <c r="J70" s="156"/>
      <c r="K70" s="157"/>
      <c r="L70" s="149"/>
      <c r="M70" s="150"/>
      <c r="N70" s="151"/>
      <c r="O70" s="31"/>
      <c r="P70" s="133"/>
      <c r="Q70" s="134"/>
      <c r="R70" s="135"/>
      <c r="S70" s="67"/>
      <c r="T70" s="68">
        <f>IF($L70="",0,IF(OR($L70="Add",$L70="Increase"),ROUND($P70*$S70,2),ROUND(-$P70*$S70,2)))</f>
        <v>0</v>
      </c>
      <c r="V70" s="32"/>
    </row>
    <row r="71" spans="1:22" ht="13.65" customHeight="1" x14ac:dyDescent="0.25">
      <c r="A71" s="113"/>
      <c r="B71" s="155"/>
      <c r="C71" s="156"/>
      <c r="D71" s="156"/>
      <c r="E71" s="156"/>
      <c r="F71" s="156"/>
      <c r="G71" s="156"/>
      <c r="H71" s="156"/>
      <c r="I71" s="156"/>
      <c r="J71" s="156"/>
      <c r="K71" s="157"/>
      <c r="L71" s="149"/>
      <c r="M71" s="150"/>
      <c r="N71" s="151"/>
      <c r="O71" s="31"/>
      <c r="P71" s="133"/>
      <c r="Q71" s="134"/>
      <c r="R71" s="135"/>
      <c r="S71" s="67"/>
      <c r="T71" s="68">
        <f t="shared" ref="T71:T82" si="0">IF($L71="",0,IF(OR($L71="Add",$L71="Increase"),ROUND($P71*$S71,2),ROUND(-$P71*$S71,2)))</f>
        <v>0</v>
      </c>
      <c r="V71" s="32">
        <v>1</v>
      </c>
    </row>
    <row r="72" spans="1:22" ht="13.65" customHeight="1" x14ac:dyDescent="0.25">
      <c r="A72" s="113"/>
      <c r="B72" s="155"/>
      <c r="C72" s="156"/>
      <c r="D72" s="156"/>
      <c r="E72" s="156"/>
      <c r="F72" s="156"/>
      <c r="G72" s="156"/>
      <c r="H72" s="156"/>
      <c r="I72" s="156"/>
      <c r="J72" s="156"/>
      <c r="K72" s="157"/>
      <c r="L72" s="149"/>
      <c r="M72" s="150"/>
      <c r="N72" s="151"/>
      <c r="O72" s="31"/>
      <c r="P72" s="133"/>
      <c r="Q72" s="134"/>
      <c r="R72" s="135"/>
      <c r="S72" s="67"/>
      <c r="T72" s="68">
        <f t="shared" si="0"/>
        <v>0</v>
      </c>
      <c r="V72" s="32">
        <v>1</v>
      </c>
    </row>
    <row r="73" spans="1:22" ht="13.65" customHeight="1" x14ac:dyDescent="0.25">
      <c r="A73" s="113"/>
      <c r="B73" s="155"/>
      <c r="C73" s="156"/>
      <c r="D73" s="156"/>
      <c r="E73" s="156"/>
      <c r="F73" s="156"/>
      <c r="G73" s="156"/>
      <c r="H73" s="156"/>
      <c r="I73" s="156"/>
      <c r="J73" s="156"/>
      <c r="K73" s="157"/>
      <c r="L73" s="149"/>
      <c r="M73" s="150"/>
      <c r="N73" s="151"/>
      <c r="O73" s="31"/>
      <c r="P73" s="133"/>
      <c r="Q73" s="134"/>
      <c r="R73" s="135"/>
      <c r="S73" s="67"/>
      <c r="T73" s="68">
        <f t="shared" si="0"/>
        <v>0</v>
      </c>
      <c r="V73" s="32">
        <v>1</v>
      </c>
    </row>
    <row r="74" spans="1:22" ht="13.65" customHeight="1" x14ac:dyDescent="0.25">
      <c r="A74" s="113"/>
      <c r="B74" s="155"/>
      <c r="C74" s="156"/>
      <c r="D74" s="156"/>
      <c r="E74" s="156"/>
      <c r="F74" s="156"/>
      <c r="G74" s="156"/>
      <c r="H74" s="156"/>
      <c r="I74" s="156"/>
      <c r="J74" s="156"/>
      <c r="K74" s="157"/>
      <c r="L74" s="149"/>
      <c r="M74" s="150"/>
      <c r="N74" s="151"/>
      <c r="O74" s="31"/>
      <c r="P74" s="133"/>
      <c r="Q74" s="134"/>
      <c r="R74" s="135"/>
      <c r="S74" s="67"/>
      <c r="T74" s="68">
        <f t="shared" si="0"/>
        <v>0</v>
      </c>
      <c r="V74" s="32">
        <v>1</v>
      </c>
    </row>
    <row r="75" spans="1:22" ht="13.65" customHeight="1" x14ac:dyDescent="0.25">
      <c r="A75" s="113"/>
      <c r="B75" s="155"/>
      <c r="C75" s="156"/>
      <c r="D75" s="156"/>
      <c r="E75" s="156"/>
      <c r="F75" s="156"/>
      <c r="G75" s="156"/>
      <c r="H75" s="156"/>
      <c r="I75" s="156"/>
      <c r="J75" s="156"/>
      <c r="K75" s="157"/>
      <c r="L75" s="149"/>
      <c r="M75" s="150"/>
      <c r="N75" s="151"/>
      <c r="O75" s="31"/>
      <c r="P75" s="133"/>
      <c r="Q75" s="134"/>
      <c r="R75" s="135"/>
      <c r="S75" s="67"/>
      <c r="T75" s="68">
        <f t="shared" si="0"/>
        <v>0</v>
      </c>
      <c r="V75" s="32">
        <v>1</v>
      </c>
    </row>
    <row r="76" spans="1:22" ht="13.65" customHeight="1" x14ac:dyDescent="0.25">
      <c r="A76" s="113"/>
      <c r="B76" s="155"/>
      <c r="C76" s="156"/>
      <c r="D76" s="156"/>
      <c r="E76" s="156"/>
      <c r="F76" s="156"/>
      <c r="G76" s="156"/>
      <c r="H76" s="156"/>
      <c r="I76" s="156"/>
      <c r="J76" s="156"/>
      <c r="K76" s="157"/>
      <c r="L76" s="149"/>
      <c r="M76" s="150"/>
      <c r="N76" s="151"/>
      <c r="O76" s="31"/>
      <c r="P76" s="133"/>
      <c r="Q76" s="134"/>
      <c r="R76" s="135"/>
      <c r="S76" s="67"/>
      <c r="T76" s="68">
        <f t="shared" si="0"/>
        <v>0</v>
      </c>
      <c r="V76" s="32">
        <v>1</v>
      </c>
    </row>
    <row r="77" spans="1:22" ht="13.65" customHeight="1" x14ac:dyDescent="0.25">
      <c r="A77" s="113"/>
      <c r="B77" s="155"/>
      <c r="C77" s="156"/>
      <c r="D77" s="156"/>
      <c r="E77" s="156"/>
      <c r="F77" s="156"/>
      <c r="G77" s="156"/>
      <c r="H77" s="156"/>
      <c r="I77" s="156"/>
      <c r="J77" s="156"/>
      <c r="K77" s="157"/>
      <c r="L77" s="149"/>
      <c r="M77" s="150"/>
      <c r="N77" s="151"/>
      <c r="O77" s="31"/>
      <c r="P77" s="133"/>
      <c r="Q77" s="134"/>
      <c r="R77" s="135"/>
      <c r="S77" s="67"/>
      <c r="T77" s="68">
        <f t="shared" si="0"/>
        <v>0</v>
      </c>
      <c r="V77" s="32">
        <v>1</v>
      </c>
    </row>
    <row r="78" spans="1:22" ht="13.65" customHeight="1" x14ac:dyDescent="0.25">
      <c r="A78" s="113"/>
      <c r="B78" s="155"/>
      <c r="C78" s="156"/>
      <c r="D78" s="156"/>
      <c r="E78" s="156"/>
      <c r="F78" s="156"/>
      <c r="G78" s="156"/>
      <c r="H78" s="156"/>
      <c r="I78" s="156"/>
      <c r="J78" s="156"/>
      <c r="K78" s="157"/>
      <c r="L78" s="149"/>
      <c r="M78" s="150"/>
      <c r="N78" s="151"/>
      <c r="O78" s="31"/>
      <c r="P78" s="133"/>
      <c r="Q78" s="134"/>
      <c r="R78" s="135"/>
      <c r="S78" s="67"/>
      <c r="T78" s="68">
        <f t="shared" si="0"/>
        <v>0</v>
      </c>
      <c r="V78" s="32">
        <v>1</v>
      </c>
    </row>
    <row r="79" spans="1:22" ht="13.65" customHeight="1" x14ac:dyDescent="0.25">
      <c r="A79" s="113"/>
      <c r="B79" s="155"/>
      <c r="C79" s="156"/>
      <c r="D79" s="156"/>
      <c r="E79" s="156"/>
      <c r="F79" s="156"/>
      <c r="G79" s="156"/>
      <c r="H79" s="156"/>
      <c r="I79" s="156"/>
      <c r="J79" s="156"/>
      <c r="K79" s="157"/>
      <c r="L79" s="149"/>
      <c r="M79" s="150"/>
      <c r="N79" s="151"/>
      <c r="O79" s="31"/>
      <c r="P79" s="133"/>
      <c r="Q79" s="134"/>
      <c r="R79" s="135"/>
      <c r="S79" s="67"/>
      <c r="T79" s="68">
        <f t="shared" si="0"/>
        <v>0</v>
      </c>
      <c r="V79" s="32">
        <v>1</v>
      </c>
    </row>
    <row r="80" spans="1:22" ht="13.65" customHeight="1" x14ac:dyDescent="0.25">
      <c r="A80" s="113"/>
      <c r="B80" s="155"/>
      <c r="C80" s="156"/>
      <c r="D80" s="156"/>
      <c r="E80" s="156"/>
      <c r="F80" s="156"/>
      <c r="G80" s="156"/>
      <c r="H80" s="156"/>
      <c r="I80" s="156"/>
      <c r="J80" s="156"/>
      <c r="K80" s="157"/>
      <c r="L80" s="149"/>
      <c r="M80" s="150"/>
      <c r="N80" s="151"/>
      <c r="O80" s="31"/>
      <c r="P80" s="133"/>
      <c r="Q80" s="134"/>
      <c r="R80" s="135"/>
      <c r="S80" s="67"/>
      <c r="T80" s="68">
        <f t="shared" si="0"/>
        <v>0</v>
      </c>
      <c r="V80" s="32">
        <v>1</v>
      </c>
    </row>
    <row r="81" spans="1:22" ht="13.65" customHeight="1" x14ac:dyDescent="0.25">
      <c r="A81" s="113"/>
      <c r="B81" s="155"/>
      <c r="C81" s="156"/>
      <c r="D81" s="156"/>
      <c r="E81" s="156"/>
      <c r="F81" s="156"/>
      <c r="G81" s="156"/>
      <c r="H81" s="156"/>
      <c r="I81" s="156"/>
      <c r="J81" s="156"/>
      <c r="K81" s="157"/>
      <c r="L81" s="149"/>
      <c r="M81" s="150"/>
      <c r="N81" s="151"/>
      <c r="O81" s="31"/>
      <c r="P81" s="133"/>
      <c r="Q81" s="134"/>
      <c r="R81" s="135"/>
      <c r="S81" s="67"/>
      <c r="T81" s="68">
        <f t="shared" si="0"/>
        <v>0</v>
      </c>
      <c r="V81" s="32">
        <v>1</v>
      </c>
    </row>
    <row r="82" spans="1:22" ht="13.65" customHeight="1" x14ac:dyDescent="0.25">
      <c r="A82" s="113"/>
      <c r="B82" s="155"/>
      <c r="C82" s="156"/>
      <c r="D82" s="156"/>
      <c r="E82" s="156"/>
      <c r="F82" s="156"/>
      <c r="G82" s="156"/>
      <c r="H82" s="156"/>
      <c r="I82" s="156"/>
      <c r="J82" s="156"/>
      <c r="K82" s="157"/>
      <c r="L82" s="149"/>
      <c r="M82" s="150"/>
      <c r="N82" s="151"/>
      <c r="O82" s="31"/>
      <c r="P82" s="133"/>
      <c r="Q82" s="134"/>
      <c r="R82" s="135"/>
      <c r="S82" s="67"/>
      <c r="T82" s="68">
        <f t="shared" si="0"/>
        <v>0</v>
      </c>
      <c r="V82" s="32">
        <v>1</v>
      </c>
    </row>
    <row r="83" spans="1:22" x14ac:dyDescent="0.25">
      <c r="S83" s="14" t="s">
        <v>104</v>
      </c>
      <c r="T83" s="69">
        <f>SUM($T70:$T82)</f>
        <v>0</v>
      </c>
      <c r="U83" s="15" t="s">
        <v>80</v>
      </c>
    </row>
    <row r="84" spans="1:22" ht="12.75" customHeight="1" x14ac:dyDescent="0.25">
      <c r="C84" s="26" t="s">
        <v>77</v>
      </c>
    </row>
    <row r="85" spans="1:22" x14ac:dyDescent="0.25">
      <c r="A85" s="2" t="s">
        <v>79</v>
      </c>
      <c r="C85" s="33" t="s">
        <v>78</v>
      </c>
    </row>
    <row r="86" spans="1:22" ht="37.5" hidden="1" customHeight="1" x14ac:dyDescent="0.25">
      <c r="A86" s="152"/>
      <c r="B86" s="153"/>
      <c r="C86" s="153"/>
      <c r="D86" s="153"/>
      <c r="E86" s="153"/>
      <c r="F86" s="153"/>
      <c r="G86" s="153"/>
      <c r="H86" s="153"/>
      <c r="I86" s="153"/>
      <c r="J86" s="153"/>
      <c r="K86" s="153"/>
      <c r="L86" s="153"/>
      <c r="M86" s="153"/>
      <c r="N86" s="153"/>
      <c r="O86" s="153"/>
      <c r="P86" s="153"/>
      <c r="Q86" s="153"/>
      <c r="R86" s="153"/>
      <c r="S86" s="153"/>
      <c r="T86" s="154"/>
      <c r="V86" s="34"/>
    </row>
    <row r="87" spans="1:22" ht="37.950000000000003" customHeight="1" x14ac:dyDescent="0.25">
      <c r="A87" s="152"/>
      <c r="B87" s="153"/>
      <c r="C87" s="153"/>
      <c r="D87" s="153"/>
      <c r="E87" s="153"/>
      <c r="F87" s="153"/>
      <c r="G87" s="153"/>
      <c r="H87" s="153"/>
      <c r="I87" s="153"/>
      <c r="J87" s="153"/>
      <c r="K87" s="153"/>
      <c r="L87" s="153"/>
      <c r="M87" s="153"/>
      <c r="N87" s="153"/>
      <c r="O87" s="153"/>
      <c r="P87" s="153"/>
      <c r="Q87" s="153"/>
      <c r="R87" s="153"/>
      <c r="S87" s="153"/>
      <c r="T87" s="154"/>
      <c r="V87" s="34">
        <v>2</v>
      </c>
    </row>
    <row r="88" spans="1:22" ht="37.950000000000003" customHeight="1" x14ac:dyDescent="0.25">
      <c r="A88" s="152"/>
      <c r="B88" s="153"/>
      <c r="C88" s="153"/>
      <c r="D88" s="153"/>
      <c r="E88" s="153"/>
      <c r="F88" s="153"/>
      <c r="G88" s="153"/>
      <c r="H88" s="153"/>
      <c r="I88" s="153"/>
      <c r="J88" s="153"/>
      <c r="K88" s="153"/>
      <c r="L88" s="153"/>
      <c r="M88" s="153"/>
      <c r="N88" s="153"/>
      <c r="O88" s="153"/>
      <c r="P88" s="153"/>
      <c r="Q88" s="153"/>
      <c r="R88" s="153"/>
      <c r="S88" s="153"/>
      <c r="T88" s="154"/>
      <c r="V88" s="34">
        <v>2</v>
      </c>
    </row>
    <row r="89" spans="1:22" ht="37.950000000000003" customHeight="1" x14ac:dyDescent="0.25">
      <c r="A89" s="152"/>
      <c r="B89" s="153"/>
      <c r="C89" s="153"/>
      <c r="D89" s="153"/>
      <c r="E89" s="153"/>
      <c r="F89" s="153"/>
      <c r="G89" s="153"/>
      <c r="H89" s="153"/>
      <c r="I89" s="153"/>
      <c r="J89" s="153"/>
      <c r="K89" s="153"/>
      <c r="L89" s="153"/>
      <c r="M89" s="153"/>
      <c r="N89" s="153"/>
      <c r="O89" s="153"/>
      <c r="P89" s="153"/>
      <c r="Q89" s="153"/>
      <c r="R89" s="153"/>
      <c r="S89" s="153"/>
      <c r="T89" s="154"/>
      <c r="V89" s="34">
        <v>2</v>
      </c>
    </row>
    <row r="90" spans="1:22" ht="37.950000000000003" customHeight="1" x14ac:dyDescent="0.25">
      <c r="A90" s="152"/>
      <c r="B90" s="153"/>
      <c r="C90" s="153"/>
      <c r="D90" s="153"/>
      <c r="E90" s="153"/>
      <c r="F90" s="153"/>
      <c r="G90" s="153"/>
      <c r="H90" s="153"/>
      <c r="I90" s="153"/>
      <c r="J90" s="153"/>
      <c r="K90" s="153"/>
      <c r="L90" s="153"/>
      <c r="M90" s="153"/>
      <c r="N90" s="153"/>
      <c r="O90" s="153"/>
      <c r="P90" s="153"/>
      <c r="Q90" s="153"/>
      <c r="R90" s="153"/>
      <c r="S90" s="153"/>
      <c r="T90" s="154"/>
      <c r="V90" s="34">
        <v>2</v>
      </c>
    </row>
    <row r="91" spans="1:22" ht="6" customHeight="1" x14ac:dyDescent="0.25"/>
    <row r="92" spans="1:22" ht="12.3" customHeight="1" x14ac:dyDescent="0.25">
      <c r="C92" s="35" t="s">
        <v>81</v>
      </c>
    </row>
    <row r="93" spans="1:22" x14ac:dyDescent="0.25">
      <c r="A93" s="2" t="s">
        <v>83</v>
      </c>
      <c r="C93" s="35" t="s">
        <v>82</v>
      </c>
    </row>
    <row r="94" spans="1:22" ht="21.3" customHeight="1" x14ac:dyDescent="0.25">
      <c r="A94" s="158" t="s">
        <v>70</v>
      </c>
      <c r="B94" s="160" t="s">
        <v>84</v>
      </c>
      <c r="C94" s="161"/>
      <c r="D94" s="161"/>
      <c r="E94" s="161"/>
      <c r="F94" s="161"/>
      <c r="G94" s="161"/>
      <c r="H94" s="162"/>
      <c r="I94" s="160" t="s">
        <v>85</v>
      </c>
      <c r="J94" s="161"/>
      <c r="K94" s="162"/>
      <c r="L94" s="166" t="s">
        <v>115</v>
      </c>
      <c r="M94" s="168" t="s">
        <v>116</v>
      </c>
      <c r="N94" s="170" t="s">
        <v>86</v>
      </c>
      <c r="O94" s="171"/>
      <c r="P94" s="172"/>
      <c r="Q94" s="177" t="s">
        <v>117</v>
      </c>
      <c r="R94" s="174"/>
      <c r="S94" s="173" t="s">
        <v>87</v>
      </c>
      <c r="T94" s="174"/>
    </row>
    <row r="95" spans="1:22" ht="14.4" customHeight="1" x14ac:dyDescent="0.25">
      <c r="A95" s="159"/>
      <c r="B95" s="163"/>
      <c r="C95" s="164"/>
      <c r="D95" s="164"/>
      <c r="E95" s="164"/>
      <c r="F95" s="164"/>
      <c r="G95" s="164"/>
      <c r="H95" s="165"/>
      <c r="I95" s="163"/>
      <c r="J95" s="164"/>
      <c r="K95" s="165"/>
      <c r="L95" s="167"/>
      <c r="M95" s="169"/>
      <c r="N95" s="36" t="s">
        <v>88</v>
      </c>
      <c r="O95" s="175" t="s">
        <v>89</v>
      </c>
      <c r="P95" s="176"/>
      <c r="Q95" s="175" t="s">
        <v>89</v>
      </c>
      <c r="R95" s="176"/>
      <c r="S95" s="37" t="s">
        <v>90</v>
      </c>
      <c r="T95" s="38" t="s">
        <v>91</v>
      </c>
    </row>
    <row r="96" spans="1:22" ht="14.4" hidden="1" customHeight="1" x14ac:dyDescent="0.25">
      <c r="A96" s="39"/>
      <c r="B96" s="136"/>
      <c r="C96" s="137"/>
      <c r="D96" s="137"/>
      <c r="E96" s="137"/>
      <c r="F96" s="137"/>
      <c r="G96" s="137"/>
      <c r="H96" s="138"/>
      <c r="I96" s="139"/>
      <c r="J96" s="140"/>
      <c r="K96" s="141"/>
      <c r="L96" s="40"/>
      <c r="M96" s="41"/>
      <c r="N96" s="42"/>
      <c r="O96" s="131">
        <f>ROUND($I96*$N96,2)</f>
        <v>0</v>
      </c>
      <c r="P96" s="132"/>
      <c r="Q96" s="131">
        <f>IF($L96="y",ROUND($I96*0.05,2),0)</f>
        <v>0</v>
      </c>
      <c r="R96" s="132"/>
      <c r="S96" s="43">
        <f t="shared" ref="S96:S108" si="1">IF($M96="y",$I96+$O96+$Q96,0)</f>
        <v>0</v>
      </c>
      <c r="T96" s="43">
        <f t="shared" ref="T96:T108" si="2">IF($M96&lt;&gt;"y",$I96+$O96+$Q96,0)</f>
        <v>0</v>
      </c>
      <c r="V96" s="34"/>
    </row>
    <row r="97" spans="1:22" ht="14.4" customHeight="1" x14ac:dyDescent="0.25">
      <c r="A97" s="39"/>
      <c r="B97" s="136"/>
      <c r="C97" s="137"/>
      <c r="D97" s="137"/>
      <c r="E97" s="137"/>
      <c r="F97" s="137"/>
      <c r="G97" s="137"/>
      <c r="H97" s="138"/>
      <c r="I97" s="139"/>
      <c r="J97" s="140"/>
      <c r="K97" s="141"/>
      <c r="L97" s="40"/>
      <c r="M97" s="41"/>
      <c r="N97" s="42"/>
      <c r="O97" s="131">
        <f>ROUND($I97*$N97,2)</f>
        <v>0</v>
      </c>
      <c r="P97" s="132"/>
      <c r="Q97" s="131">
        <f>IF($L97="y",ROUND($I97*0.05,2),0)</f>
        <v>0</v>
      </c>
      <c r="R97" s="132"/>
      <c r="S97" s="43">
        <f t="shared" si="1"/>
        <v>0</v>
      </c>
      <c r="T97" s="43">
        <f t="shared" si="2"/>
        <v>0</v>
      </c>
      <c r="V97" s="34">
        <v>3</v>
      </c>
    </row>
    <row r="98" spans="1:22" ht="13.65" customHeight="1" x14ac:dyDescent="0.25">
      <c r="A98" s="39"/>
      <c r="B98" s="136"/>
      <c r="C98" s="137"/>
      <c r="D98" s="137"/>
      <c r="E98" s="137"/>
      <c r="F98" s="137"/>
      <c r="G98" s="137"/>
      <c r="H98" s="138"/>
      <c r="I98" s="139"/>
      <c r="J98" s="140"/>
      <c r="K98" s="141"/>
      <c r="L98" s="40"/>
      <c r="M98" s="41"/>
      <c r="N98" s="42"/>
      <c r="O98" s="131">
        <f t="shared" ref="O98:O108" si="3">ROUND($I98*$N98,2)</f>
        <v>0</v>
      </c>
      <c r="P98" s="132"/>
      <c r="Q98" s="131">
        <f t="shared" ref="Q98:Q108" si="4">IF($L98="y",ROUND($I98*0.05,2),0)</f>
        <v>0</v>
      </c>
      <c r="R98" s="132"/>
      <c r="S98" s="43">
        <f t="shared" si="1"/>
        <v>0</v>
      </c>
      <c r="T98" s="43">
        <f t="shared" si="2"/>
        <v>0</v>
      </c>
      <c r="V98" s="34">
        <v>3</v>
      </c>
    </row>
    <row r="99" spans="1:22" ht="13.65" customHeight="1" x14ac:dyDescent="0.25">
      <c r="A99" s="39"/>
      <c r="B99" s="136"/>
      <c r="C99" s="137"/>
      <c r="D99" s="137"/>
      <c r="E99" s="137"/>
      <c r="F99" s="137"/>
      <c r="G99" s="137"/>
      <c r="H99" s="138"/>
      <c r="I99" s="139"/>
      <c r="J99" s="140"/>
      <c r="K99" s="141"/>
      <c r="L99" s="40"/>
      <c r="M99" s="41"/>
      <c r="N99" s="42"/>
      <c r="O99" s="131">
        <f t="shared" si="3"/>
        <v>0</v>
      </c>
      <c r="P99" s="132"/>
      <c r="Q99" s="131">
        <f t="shared" si="4"/>
        <v>0</v>
      </c>
      <c r="R99" s="132"/>
      <c r="S99" s="43">
        <f t="shared" si="1"/>
        <v>0</v>
      </c>
      <c r="T99" s="43">
        <f t="shared" si="2"/>
        <v>0</v>
      </c>
      <c r="V99" s="34">
        <v>3</v>
      </c>
    </row>
    <row r="100" spans="1:22" ht="13.65" customHeight="1" x14ac:dyDescent="0.25">
      <c r="A100" s="39"/>
      <c r="B100" s="136"/>
      <c r="C100" s="137"/>
      <c r="D100" s="137"/>
      <c r="E100" s="137"/>
      <c r="F100" s="137"/>
      <c r="G100" s="137"/>
      <c r="H100" s="138"/>
      <c r="I100" s="139"/>
      <c r="J100" s="140"/>
      <c r="K100" s="141"/>
      <c r="L100" s="40"/>
      <c r="M100" s="41"/>
      <c r="N100" s="42"/>
      <c r="O100" s="131">
        <f t="shared" si="3"/>
        <v>0</v>
      </c>
      <c r="P100" s="132"/>
      <c r="Q100" s="131">
        <f t="shared" si="4"/>
        <v>0</v>
      </c>
      <c r="R100" s="132"/>
      <c r="S100" s="43">
        <f t="shared" si="1"/>
        <v>0</v>
      </c>
      <c r="T100" s="43">
        <f t="shared" si="2"/>
        <v>0</v>
      </c>
      <c r="V100" s="34">
        <v>3</v>
      </c>
    </row>
    <row r="101" spans="1:22" ht="13.65" customHeight="1" x14ac:dyDescent="0.25">
      <c r="A101" s="39"/>
      <c r="B101" s="136"/>
      <c r="C101" s="137"/>
      <c r="D101" s="137"/>
      <c r="E101" s="137"/>
      <c r="F101" s="137"/>
      <c r="G101" s="137"/>
      <c r="H101" s="138"/>
      <c r="I101" s="139"/>
      <c r="J101" s="140"/>
      <c r="K101" s="141"/>
      <c r="L101" s="40"/>
      <c r="M101" s="41"/>
      <c r="N101" s="42"/>
      <c r="O101" s="131">
        <f t="shared" si="3"/>
        <v>0</v>
      </c>
      <c r="P101" s="132"/>
      <c r="Q101" s="131">
        <f t="shared" si="4"/>
        <v>0</v>
      </c>
      <c r="R101" s="132"/>
      <c r="S101" s="43">
        <f t="shared" si="1"/>
        <v>0</v>
      </c>
      <c r="T101" s="43">
        <f t="shared" si="2"/>
        <v>0</v>
      </c>
      <c r="V101" s="34">
        <v>3</v>
      </c>
    </row>
    <row r="102" spans="1:22" ht="13.65" customHeight="1" x14ac:dyDescent="0.25">
      <c r="A102" s="39"/>
      <c r="B102" s="136"/>
      <c r="C102" s="137"/>
      <c r="D102" s="137"/>
      <c r="E102" s="137"/>
      <c r="F102" s="137"/>
      <c r="G102" s="137"/>
      <c r="H102" s="138"/>
      <c r="I102" s="139"/>
      <c r="J102" s="140"/>
      <c r="K102" s="141"/>
      <c r="L102" s="40"/>
      <c r="M102" s="41"/>
      <c r="N102" s="42"/>
      <c r="O102" s="131">
        <f t="shared" si="3"/>
        <v>0</v>
      </c>
      <c r="P102" s="132"/>
      <c r="Q102" s="131">
        <f t="shared" si="4"/>
        <v>0</v>
      </c>
      <c r="R102" s="132"/>
      <c r="S102" s="43">
        <f t="shared" si="1"/>
        <v>0</v>
      </c>
      <c r="T102" s="43">
        <f t="shared" si="2"/>
        <v>0</v>
      </c>
      <c r="V102" s="34">
        <v>3</v>
      </c>
    </row>
    <row r="103" spans="1:22" ht="13.65" customHeight="1" x14ac:dyDescent="0.25">
      <c r="A103" s="39"/>
      <c r="B103" s="136"/>
      <c r="C103" s="137"/>
      <c r="D103" s="137"/>
      <c r="E103" s="137"/>
      <c r="F103" s="137"/>
      <c r="G103" s="137"/>
      <c r="H103" s="138"/>
      <c r="I103" s="139"/>
      <c r="J103" s="140"/>
      <c r="K103" s="141"/>
      <c r="L103" s="40"/>
      <c r="M103" s="41"/>
      <c r="N103" s="42"/>
      <c r="O103" s="131">
        <f t="shared" si="3"/>
        <v>0</v>
      </c>
      <c r="P103" s="132"/>
      <c r="Q103" s="131">
        <f t="shared" si="4"/>
        <v>0</v>
      </c>
      <c r="R103" s="132"/>
      <c r="S103" s="43">
        <f t="shared" si="1"/>
        <v>0</v>
      </c>
      <c r="T103" s="43">
        <f t="shared" si="2"/>
        <v>0</v>
      </c>
      <c r="V103" s="34">
        <v>3</v>
      </c>
    </row>
    <row r="104" spans="1:22" ht="13.65" customHeight="1" x14ac:dyDescent="0.25">
      <c r="A104" s="39"/>
      <c r="B104" s="136"/>
      <c r="C104" s="137"/>
      <c r="D104" s="137"/>
      <c r="E104" s="137"/>
      <c r="F104" s="137"/>
      <c r="G104" s="137"/>
      <c r="H104" s="138"/>
      <c r="I104" s="139"/>
      <c r="J104" s="140"/>
      <c r="K104" s="141"/>
      <c r="L104" s="40"/>
      <c r="M104" s="41"/>
      <c r="N104" s="42"/>
      <c r="O104" s="131">
        <f t="shared" si="3"/>
        <v>0</v>
      </c>
      <c r="P104" s="132"/>
      <c r="Q104" s="131">
        <f t="shared" si="4"/>
        <v>0</v>
      </c>
      <c r="R104" s="132"/>
      <c r="S104" s="43">
        <f t="shared" si="1"/>
        <v>0</v>
      </c>
      <c r="T104" s="43">
        <f t="shared" si="2"/>
        <v>0</v>
      </c>
      <c r="V104" s="34">
        <v>3</v>
      </c>
    </row>
    <row r="105" spans="1:22" ht="13.65" customHeight="1" x14ac:dyDescent="0.25">
      <c r="A105" s="39"/>
      <c r="B105" s="136"/>
      <c r="C105" s="137"/>
      <c r="D105" s="137"/>
      <c r="E105" s="137"/>
      <c r="F105" s="137"/>
      <c r="G105" s="137"/>
      <c r="H105" s="138"/>
      <c r="I105" s="139"/>
      <c r="J105" s="140"/>
      <c r="K105" s="141"/>
      <c r="L105" s="40"/>
      <c r="M105" s="41"/>
      <c r="N105" s="42"/>
      <c r="O105" s="131">
        <f t="shared" si="3"/>
        <v>0</v>
      </c>
      <c r="P105" s="132"/>
      <c r="Q105" s="131">
        <f t="shared" si="4"/>
        <v>0</v>
      </c>
      <c r="R105" s="132"/>
      <c r="S105" s="43">
        <f t="shared" si="1"/>
        <v>0</v>
      </c>
      <c r="T105" s="43">
        <f t="shared" si="2"/>
        <v>0</v>
      </c>
      <c r="V105" s="34">
        <v>3</v>
      </c>
    </row>
    <row r="106" spans="1:22" ht="13.65" customHeight="1" x14ac:dyDescent="0.25">
      <c r="A106" s="39"/>
      <c r="B106" s="136"/>
      <c r="C106" s="137"/>
      <c r="D106" s="137"/>
      <c r="E106" s="137"/>
      <c r="F106" s="137"/>
      <c r="G106" s="137"/>
      <c r="H106" s="138"/>
      <c r="I106" s="139"/>
      <c r="J106" s="140"/>
      <c r="K106" s="141"/>
      <c r="L106" s="40"/>
      <c r="M106" s="41"/>
      <c r="N106" s="42"/>
      <c r="O106" s="131">
        <f t="shared" si="3"/>
        <v>0</v>
      </c>
      <c r="P106" s="132"/>
      <c r="Q106" s="131">
        <f t="shared" si="4"/>
        <v>0</v>
      </c>
      <c r="R106" s="132"/>
      <c r="S106" s="43">
        <f t="shared" si="1"/>
        <v>0</v>
      </c>
      <c r="T106" s="43">
        <f t="shared" si="2"/>
        <v>0</v>
      </c>
      <c r="V106" s="34">
        <v>3</v>
      </c>
    </row>
    <row r="107" spans="1:22" ht="13.65" customHeight="1" x14ac:dyDescent="0.25">
      <c r="A107" s="39"/>
      <c r="B107" s="136"/>
      <c r="C107" s="137"/>
      <c r="D107" s="137"/>
      <c r="E107" s="137"/>
      <c r="F107" s="137"/>
      <c r="G107" s="137"/>
      <c r="H107" s="138"/>
      <c r="I107" s="139"/>
      <c r="J107" s="140"/>
      <c r="K107" s="141"/>
      <c r="L107" s="40"/>
      <c r="M107" s="41"/>
      <c r="N107" s="42"/>
      <c r="O107" s="131">
        <f t="shared" si="3"/>
        <v>0</v>
      </c>
      <c r="P107" s="132"/>
      <c r="Q107" s="131">
        <f t="shared" si="4"/>
        <v>0</v>
      </c>
      <c r="R107" s="132"/>
      <c r="S107" s="43">
        <f t="shared" si="1"/>
        <v>0</v>
      </c>
      <c r="T107" s="43">
        <f t="shared" si="2"/>
        <v>0</v>
      </c>
      <c r="V107" s="34">
        <v>3</v>
      </c>
    </row>
    <row r="108" spans="1:22" ht="13.65" customHeight="1" x14ac:dyDescent="0.25">
      <c r="A108" s="39"/>
      <c r="B108" s="136"/>
      <c r="C108" s="137"/>
      <c r="D108" s="137"/>
      <c r="E108" s="137"/>
      <c r="F108" s="137"/>
      <c r="G108" s="137"/>
      <c r="H108" s="138"/>
      <c r="I108" s="139"/>
      <c r="J108" s="140"/>
      <c r="K108" s="141"/>
      <c r="L108" s="40"/>
      <c r="M108" s="41"/>
      <c r="N108" s="42"/>
      <c r="O108" s="131">
        <f t="shared" si="3"/>
        <v>0</v>
      </c>
      <c r="P108" s="132"/>
      <c r="Q108" s="131">
        <f t="shared" si="4"/>
        <v>0</v>
      </c>
      <c r="R108" s="132"/>
      <c r="S108" s="43">
        <f t="shared" si="1"/>
        <v>0</v>
      </c>
      <c r="T108" s="43">
        <f t="shared" si="2"/>
        <v>0</v>
      </c>
      <c r="V108" s="34">
        <v>3</v>
      </c>
    </row>
    <row r="109" spans="1:22" x14ac:dyDescent="0.25">
      <c r="A109" s="146" t="s">
        <v>96</v>
      </c>
      <c r="B109" s="146"/>
      <c r="C109" s="146"/>
      <c r="D109" s="146"/>
      <c r="Q109" s="14"/>
      <c r="R109" s="14" t="s">
        <v>103</v>
      </c>
      <c r="S109" s="44">
        <f>SUM($S96:$S108)</f>
        <v>0</v>
      </c>
      <c r="T109" s="44">
        <f>SUM($T96:$T108)</f>
        <v>0</v>
      </c>
      <c r="U109" s="45" t="s">
        <v>92</v>
      </c>
    </row>
    <row r="110" spans="1:22" ht="12.75" customHeight="1" x14ac:dyDescent="0.25">
      <c r="A110" s="85"/>
      <c r="B110" s="87"/>
      <c r="C110" s="86"/>
      <c r="D110" s="87"/>
      <c r="Q110" s="46"/>
      <c r="R110" s="46" t="s">
        <v>118</v>
      </c>
      <c r="S110" s="147">
        <f>$S109+$T109</f>
        <v>0</v>
      </c>
      <c r="T110" s="148"/>
      <c r="U110" s="47" t="s">
        <v>93</v>
      </c>
    </row>
    <row r="111" spans="1:22" ht="6" customHeight="1" x14ac:dyDescent="0.25">
      <c r="A111" s="88"/>
      <c r="B111" s="89"/>
      <c r="C111" s="48"/>
      <c r="D111" s="89"/>
      <c r="Q111" s="49"/>
      <c r="R111" s="49"/>
      <c r="U111" s="50"/>
    </row>
    <row r="112" spans="1:22" ht="12.75" customHeight="1" x14ac:dyDescent="0.25">
      <c r="A112" s="88"/>
      <c r="B112" s="89"/>
      <c r="C112" s="48"/>
      <c r="D112" s="89"/>
      <c r="Q112" s="46"/>
      <c r="R112" s="46" t="s">
        <v>119</v>
      </c>
      <c r="S112" s="142">
        <f>$T83+$S110</f>
        <v>0</v>
      </c>
      <c r="T112" s="143"/>
      <c r="U112" s="47" t="s">
        <v>94</v>
      </c>
    </row>
    <row r="113" spans="1:21" ht="12.75" customHeight="1" x14ac:dyDescent="0.25">
      <c r="A113" s="90"/>
      <c r="B113" s="92"/>
      <c r="C113" s="91"/>
      <c r="D113" s="92"/>
      <c r="Q113" s="46"/>
      <c r="R113" s="46" t="s">
        <v>120</v>
      </c>
      <c r="S113" s="142">
        <f>$T83+$T109</f>
        <v>0</v>
      </c>
      <c r="T113" s="143"/>
      <c r="U113" s="51" t="s">
        <v>95</v>
      </c>
    </row>
    <row r="114" spans="1:21" ht="9" customHeight="1" x14ac:dyDescent="0.25">
      <c r="A114" s="144" t="s">
        <v>97</v>
      </c>
      <c r="B114" s="144"/>
      <c r="C114" s="145" t="s">
        <v>98</v>
      </c>
      <c r="D114" s="145"/>
    </row>
  </sheetData>
  <sheetProtection sheet="1" objects="1" scenarios="1" selectLockedCells="1"/>
  <mergeCells count="156">
    <mergeCell ref="A16:I16"/>
    <mergeCell ref="J16:T16"/>
    <mergeCell ref="A18:T18"/>
    <mergeCell ref="S20:T20"/>
    <mergeCell ref="S21:T21"/>
    <mergeCell ref="S22:T22"/>
    <mergeCell ref="S7:T7"/>
    <mergeCell ref="A8:I8"/>
    <mergeCell ref="A10:I13"/>
    <mergeCell ref="S36:T36"/>
    <mergeCell ref="J40:O40"/>
    <mergeCell ref="Q40:T40"/>
    <mergeCell ref="J41:O41"/>
    <mergeCell ref="Q41:T41"/>
    <mergeCell ref="G43:H43"/>
    <mergeCell ref="J43:O43"/>
    <mergeCell ref="Q43:T43"/>
    <mergeCell ref="A24:T24"/>
    <mergeCell ref="S27:T27"/>
    <mergeCell ref="S29:T29"/>
    <mergeCell ref="S31:T31"/>
    <mergeCell ref="S34:T34"/>
    <mergeCell ref="S35:T35"/>
    <mergeCell ref="C56:L56"/>
    <mergeCell ref="N56:T56"/>
    <mergeCell ref="B57:T57"/>
    <mergeCell ref="C59:D59"/>
    <mergeCell ref="F59:L59"/>
    <mergeCell ref="N59:T59"/>
    <mergeCell ref="A44:F44"/>
    <mergeCell ref="G44:H44"/>
    <mergeCell ref="J44:O44"/>
    <mergeCell ref="Q44:T44"/>
    <mergeCell ref="C55:L55"/>
    <mergeCell ref="N55:T55"/>
    <mergeCell ref="L72:N72"/>
    <mergeCell ref="L73:N73"/>
    <mergeCell ref="B72:K72"/>
    <mergeCell ref="B73:K73"/>
    <mergeCell ref="B74:K74"/>
    <mergeCell ref="B75:K75"/>
    <mergeCell ref="L70:N70"/>
    <mergeCell ref="L71:N71"/>
    <mergeCell ref="C60:D60"/>
    <mergeCell ref="F60:L60"/>
    <mergeCell ref="N60:T60"/>
    <mergeCell ref="A62:T62"/>
    <mergeCell ref="S63:T63"/>
    <mergeCell ref="L69:N69"/>
    <mergeCell ref="B71:K71"/>
    <mergeCell ref="B69:K69"/>
    <mergeCell ref="B70:K70"/>
    <mergeCell ref="P69:R69"/>
    <mergeCell ref="P70:R70"/>
    <mergeCell ref="P71:R71"/>
    <mergeCell ref="P72:R72"/>
    <mergeCell ref="P73:R73"/>
    <mergeCell ref="P74:R74"/>
    <mergeCell ref="P75:R75"/>
    <mergeCell ref="L78:N78"/>
    <mergeCell ref="L79:N79"/>
    <mergeCell ref="L76:N76"/>
    <mergeCell ref="L77:N77"/>
    <mergeCell ref="B76:K76"/>
    <mergeCell ref="B77:K77"/>
    <mergeCell ref="B78:K78"/>
    <mergeCell ref="B79:K79"/>
    <mergeCell ref="L74:N74"/>
    <mergeCell ref="L75:N75"/>
    <mergeCell ref="L80:N80"/>
    <mergeCell ref="L81:N81"/>
    <mergeCell ref="B80:K80"/>
    <mergeCell ref="B81:K81"/>
    <mergeCell ref="B82:K82"/>
    <mergeCell ref="A87:T87"/>
    <mergeCell ref="A90:T90"/>
    <mergeCell ref="A94:A95"/>
    <mergeCell ref="B94:H95"/>
    <mergeCell ref="L94:L95"/>
    <mergeCell ref="M94:M95"/>
    <mergeCell ref="N94:P94"/>
    <mergeCell ref="S94:T94"/>
    <mergeCell ref="O95:P95"/>
    <mergeCell ref="I94:K95"/>
    <mergeCell ref="Q94:R94"/>
    <mergeCell ref="Q95:R95"/>
    <mergeCell ref="B96:H96"/>
    <mergeCell ref="O96:P96"/>
    <mergeCell ref="B97:H97"/>
    <mergeCell ref="O97:P97"/>
    <mergeCell ref="I97:K97"/>
    <mergeCell ref="I98:K98"/>
    <mergeCell ref="I96:K96"/>
    <mergeCell ref="Q96:R96"/>
    <mergeCell ref="L82:N82"/>
    <mergeCell ref="A86:T86"/>
    <mergeCell ref="A88:T88"/>
    <mergeCell ref="A89:T89"/>
    <mergeCell ref="B99:H99"/>
    <mergeCell ref="O99:P99"/>
    <mergeCell ref="B100:H100"/>
    <mergeCell ref="O100:P100"/>
    <mergeCell ref="I99:K99"/>
    <mergeCell ref="I100:K100"/>
    <mergeCell ref="I101:K101"/>
    <mergeCell ref="I103:K103"/>
    <mergeCell ref="B98:H98"/>
    <mergeCell ref="O98:P98"/>
    <mergeCell ref="A114:B114"/>
    <mergeCell ref="C114:D114"/>
    <mergeCell ref="B108:H108"/>
    <mergeCell ref="O108:P108"/>
    <mergeCell ref="A109:D109"/>
    <mergeCell ref="S110:T110"/>
    <mergeCell ref="S112:T112"/>
    <mergeCell ref="I108:K108"/>
    <mergeCell ref="B106:H106"/>
    <mergeCell ref="O106:P106"/>
    <mergeCell ref="B107:H107"/>
    <mergeCell ref="O107:P107"/>
    <mergeCell ref="Q107:R107"/>
    <mergeCell ref="Q108:R108"/>
    <mergeCell ref="I106:K106"/>
    <mergeCell ref="I107:K107"/>
    <mergeCell ref="B104:H104"/>
    <mergeCell ref="O104:P104"/>
    <mergeCell ref="I104:K104"/>
    <mergeCell ref="B101:H101"/>
    <mergeCell ref="O101:P101"/>
    <mergeCell ref="B103:H103"/>
    <mergeCell ref="Q105:R105"/>
    <mergeCell ref="Q106:R106"/>
    <mergeCell ref="S113:T113"/>
    <mergeCell ref="B105:H105"/>
    <mergeCell ref="O105:P105"/>
    <mergeCell ref="I105:K105"/>
    <mergeCell ref="O103:P103"/>
    <mergeCell ref="B102:H102"/>
    <mergeCell ref="I102:K102"/>
    <mergeCell ref="S66:T66"/>
    <mergeCell ref="Q99:R99"/>
    <mergeCell ref="Q100:R100"/>
    <mergeCell ref="Q101:R101"/>
    <mergeCell ref="Q103:R103"/>
    <mergeCell ref="Q104:R104"/>
    <mergeCell ref="P76:R76"/>
    <mergeCell ref="P77:R77"/>
    <mergeCell ref="P78:R78"/>
    <mergeCell ref="P79:R79"/>
    <mergeCell ref="P80:R80"/>
    <mergeCell ref="P81:R81"/>
    <mergeCell ref="P82:R82"/>
    <mergeCell ref="Q97:R97"/>
    <mergeCell ref="Q98:R98"/>
    <mergeCell ref="O102:P102"/>
    <mergeCell ref="Q102:R102"/>
  </mergeCells>
  <conditionalFormatting sqref="B47">
    <cfRule type="expression" dxfId="37" priority="15">
      <formula>Contract_Agreement_Date=""</formula>
    </cfRule>
  </conditionalFormatting>
  <conditionalFormatting sqref="I40">
    <cfRule type="expression" dxfId="36" priority="14">
      <formula>WO_SA_Date=""</formula>
    </cfRule>
  </conditionalFormatting>
  <conditionalFormatting sqref="A70">
    <cfRule type="expression" dxfId="35" priority="12">
      <formula>Conditional_Yellow_Fill=TRUE</formula>
    </cfRule>
  </conditionalFormatting>
  <conditionalFormatting sqref="B70">
    <cfRule type="expression" dxfId="34" priority="11">
      <formula>Conditional_Yellow_Fill=TRUE</formula>
    </cfRule>
  </conditionalFormatting>
  <conditionalFormatting sqref="L70:N70">
    <cfRule type="expression" dxfId="33" priority="10">
      <formula>Conditional_Yellow_Fill=TRUE</formula>
    </cfRule>
  </conditionalFormatting>
  <conditionalFormatting sqref="O70">
    <cfRule type="expression" dxfId="32" priority="9">
      <formula>Conditional_Yellow_Fill=TRUE</formula>
    </cfRule>
  </conditionalFormatting>
  <conditionalFormatting sqref="P70">
    <cfRule type="expression" dxfId="31" priority="8">
      <formula>Conditional_Yellow_Fill=TRUE</formula>
    </cfRule>
  </conditionalFormatting>
  <conditionalFormatting sqref="S70">
    <cfRule type="expression" dxfId="30" priority="7">
      <formula>Conditional_Yellow_Fill=TRUE</formula>
    </cfRule>
  </conditionalFormatting>
  <conditionalFormatting sqref="T2 A10:I13 A18:T18 J16:T16 K11:K12 R11:R13 S7:T7 S29:T29 J40:O40 J43:O43 C55:L55 C59:D59 F59:L59 A71:S82 A87:T90 A97:N108">
    <cfRule type="expression" dxfId="29" priority="1">
      <formula>Conditional_Yellow_Fill=TRUE</formula>
    </cfRule>
  </conditionalFormatting>
  <dataValidations count="7">
    <dataValidation type="list" allowBlank="1" showInputMessage="1" showErrorMessage="1" sqref="L70:N82">
      <formula1>"Add,Delete,Increase,Decrease"</formula1>
    </dataValidation>
    <dataValidation type="list" allowBlank="1" showInputMessage="1" showErrorMessage="1" sqref="S29:T29">
      <formula1>"Yes,No"</formula1>
    </dataValidation>
    <dataValidation type="date" operator="greaterThan" allowBlank="1" showInputMessage="1" showErrorMessage="1" errorTitle="Invalid Date" error="The date entered must be later than 2010-01-03 and in the format 'yyyy-mm-dd'." sqref="T2">
      <formula1>40181</formula1>
    </dataValidation>
    <dataValidation type="list" allowBlank="1" showInputMessage="1" showErrorMessage="1" sqref="S7:T7">
      <formula1>"MINOR WORKS,DESIGN BUILD (MAJOR)"</formula1>
    </dataValidation>
    <dataValidation type="list" allowBlank="1" showDropDown="1" showInputMessage="1" showErrorMessage="1" sqref="M96:M108">
      <formula1>"y,n"</formula1>
    </dataValidation>
    <dataValidation type="list" allowBlank="1" showDropDown="1" showInputMessage="1" showErrorMessage="1" sqref="L96:L108">
      <formula1>"y,n,a"</formula1>
    </dataValidation>
    <dataValidation allowBlank="1" showInputMessage="1" showErrorMessage="1" promptTitle="Address Field" prompt="Use &quot;Alt&quot; + &quot;Enter&quot; to return text to the next line. (max 3 lines)" sqref="A10:I13"/>
  </dataValidations>
  <printOptions horizontalCentered="1"/>
  <pageMargins left="0.39370078740157499" right="0.118110236220472" top="0.23622047244094499" bottom="0.23622047244094499" header="0" footer="0"/>
  <pageSetup fitToHeight="0" orientation="portrait" horizontalDpi="4294967293" verticalDpi="4294967293" r:id="rId1"/>
  <headerFooter>
    <oddFooter>&amp;L&amp;8H0177 (February 15, 2018)&amp;C&amp;"-,Bold"&amp;8Distribution &amp;"-,Regular"- Accounts Payable   Copies - Contractor, Min. Rep./Mgr., Project Mgr.&amp;R&amp;8&amp;A :  Page  &amp;P  of  &amp;N</oddFooter>
  </headerFooter>
  <rowBreaks count="1" manualBreakCount="1">
    <brk id="60"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AI"/>
  <dimension ref="A1"/>
  <sheetViews>
    <sheetView showRowColHeaders="0" workbookViewId="0"/>
  </sheetViews>
  <sheetFormatPr defaultRowHeight="13.8" x14ac:dyDescent="0.3"/>
  <cols>
    <col min="1" max="1" width="8.88671875" style="114"/>
  </cols>
  <sheetData/>
  <sheetProtection sheet="1" objects="1" scenarios="1" selectLockedCells="1"/>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Instructions">
    <pageSetUpPr autoPageBreaks="0" fitToPage="1"/>
  </sheetPr>
  <dimension ref="B1:C44"/>
  <sheetViews>
    <sheetView showGridLines="0" showRowColHeaders="0" tabSelected="1" zoomScale="130" zoomScaleNormal="130" workbookViewId="0">
      <selection activeCell="B44" sqref="B44"/>
    </sheetView>
  </sheetViews>
  <sheetFormatPr defaultColWidth="8.88671875" defaultRowHeight="13.2" x14ac:dyDescent="0.25"/>
  <cols>
    <col min="1" max="1" width="1.6640625" style="61" customWidth="1"/>
    <col min="2" max="2" width="46.5546875" style="61" customWidth="1"/>
    <col min="3" max="3" width="68.6640625" style="61" customWidth="1"/>
    <col min="4" max="4" width="3.6640625" style="61" customWidth="1"/>
    <col min="5" max="16384" width="8.88671875" style="61"/>
  </cols>
  <sheetData>
    <row r="1" spans="2:3" ht="6" customHeight="1" x14ac:dyDescent="0.25"/>
    <row r="2" spans="2:3" ht="17.399999999999999" x14ac:dyDescent="0.3">
      <c r="B2" s="225" t="s">
        <v>8</v>
      </c>
      <c r="C2" s="225"/>
    </row>
    <row r="3" spans="2:3" ht="9.6" customHeight="1" x14ac:dyDescent="0.25"/>
    <row r="4" spans="2:3" ht="15.6" x14ac:dyDescent="0.3">
      <c r="B4" s="226" t="s">
        <v>0</v>
      </c>
      <c r="C4" s="226"/>
    </row>
    <row r="5" spans="2:3" ht="15.6" x14ac:dyDescent="0.3">
      <c r="B5" s="227" t="s">
        <v>123</v>
      </c>
      <c r="C5" s="227"/>
    </row>
    <row r="6" spans="2:3" x14ac:dyDescent="0.25">
      <c r="B6" s="228" t="s">
        <v>9</v>
      </c>
      <c r="C6" s="228"/>
    </row>
    <row r="8" spans="2:3" x14ac:dyDescent="0.25">
      <c r="B8" s="62" t="s">
        <v>124</v>
      </c>
    </row>
    <row r="9" spans="2:3" x14ac:dyDescent="0.25">
      <c r="B9" s="62" t="s">
        <v>1</v>
      </c>
    </row>
    <row r="10" spans="2:3" x14ac:dyDescent="0.25">
      <c r="B10" s="63" t="s">
        <v>5</v>
      </c>
    </row>
    <row r="11" spans="2:3" x14ac:dyDescent="0.25">
      <c r="B11" s="63" t="s">
        <v>6</v>
      </c>
    </row>
    <row r="12" spans="2:3" x14ac:dyDescent="0.25">
      <c r="B12" s="63" t="s">
        <v>7</v>
      </c>
    </row>
    <row r="13" spans="2:3" ht="9" customHeight="1" x14ac:dyDescent="0.25"/>
    <row r="14" spans="2:3" x14ac:dyDescent="0.25">
      <c r="B14" s="229" t="s">
        <v>4</v>
      </c>
      <c r="C14" s="229"/>
    </row>
    <row r="15" spans="2:3" x14ac:dyDescent="0.25">
      <c r="B15" s="64" t="s">
        <v>2</v>
      </c>
    </row>
    <row r="16" spans="2:3" ht="12.3" customHeight="1" x14ac:dyDescent="0.25"/>
    <row r="17" spans="2:3" ht="13.8" x14ac:dyDescent="0.3">
      <c r="B17"/>
    </row>
    <row r="18" spans="2:3" ht="13.8" x14ac:dyDescent="0.3">
      <c r="B18"/>
    </row>
    <row r="19" spans="2:3" ht="13.8" x14ac:dyDescent="0.3">
      <c r="B19"/>
    </row>
    <row r="20" spans="2:3" ht="9" customHeight="1" x14ac:dyDescent="0.3">
      <c r="B20"/>
    </row>
    <row r="21" spans="2:3" ht="13.8" x14ac:dyDescent="0.3">
      <c r="B21"/>
    </row>
    <row r="22" spans="2:3" ht="9" customHeight="1" x14ac:dyDescent="0.3">
      <c r="B22"/>
    </row>
    <row r="23" spans="2:3" ht="13.8" x14ac:dyDescent="0.3">
      <c r="B23"/>
    </row>
    <row r="24" spans="2:3" ht="13.8" x14ac:dyDescent="0.3">
      <c r="B24"/>
    </row>
    <row r="25" spans="2:3" ht="9" customHeight="1" x14ac:dyDescent="0.3">
      <c r="B25"/>
    </row>
    <row r="26" spans="2:3" ht="13.8" x14ac:dyDescent="0.3">
      <c r="B26"/>
    </row>
    <row r="27" spans="2:3" ht="9" customHeight="1" x14ac:dyDescent="0.3">
      <c r="B27"/>
    </row>
    <row r="28" spans="2:3" ht="7.5" customHeight="1" x14ac:dyDescent="0.25"/>
    <row r="29" spans="2:3" ht="55.2" customHeight="1" x14ac:dyDescent="0.25">
      <c r="B29" s="224" t="s">
        <v>122</v>
      </c>
      <c r="C29" s="224"/>
    </row>
    <row r="30" spans="2:3" ht="6" customHeight="1" x14ac:dyDescent="0.25">
      <c r="B30" s="65"/>
      <c r="C30" s="65"/>
    </row>
    <row r="31" spans="2:3" ht="39.75" customHeight="1" x14ac:dyDescent="0.25">
      <c r="B31" s="221" t="s">
        <v>121</v>
      </c>
      <c r="C31" s="221"/>
    </row>
    <row r="32" spans="2:3" ht="6" customHeight="1" x14ac:dyDescent="0.25"/>
    <row r="33" spans="2:3" ht="28.8" customHeight="1" x14ac:dyDescent="0.25">
      <c r="B33" s="223" t="s">
        <v>146</v>
      </c>
      <c r="C33" s="223"/>
    </row>
    <row r="34" spans="2:3" ht="6" customHeight="1" x14ac:dyDescent="0.25"/>
    <row r="35" spans="2:3" x14ac:dyDescent="0.25">
      <c r="B35" s="222" t="s">
        <v>127</v>
      </c>
      <c r="C35" s="221"/>
    </row>
    <row r="36" spans="2:3" ht="6" customHeight="1" x14ac:dyDescent="0.25"/>
    <row r="37" spans="2:3" ht="41.25" customHeight="1" x14ac:dyDescent="0.25">
      <c r="B37" s="221" t="s">
        <v>3</v>
      </c>
      <c r="C37" s="221"/>
    </row>
    <row r="38" spans="2:3" ht="6" customHeight="1" x14ac:dyDescent="0.25">
      <c r="B38" s="66"/>
      <c r="C38" s="66"/>
    </row>
    <row r="39" spans="2:3" x14ac:dyDescent="0.25">
      <c r="B39" s="76" t="s">
        <v>125</v>
      </c>
    </row>
    <row r="40" spans="2:3" ht="6" customHeight="1" x14ac:dyDescent="0.25"/>
    <row r="41" spans="2:3" ht="41.25" customHeight="1" x14ac:dyDescent="0.25">
      <c r="B41" s="221" t="s">
        <v>25</v>
      </c>
      <c r="C41" s="221"/>
    </row>
    <row r="42" spans="2:3" ht="6" customHeight="1" x14ac:dyDescent="0.25"/>
    <row r="43" spans="2:3" ht="29.4" customHeight="1" x14ac:dyDescent="0.25">
      <c r="B43" s="221" t="s">
        <v>147</v>
      </c>
      <c r="C43" s="221"/>
    </row>
    <row r="44" spans="2:3" ht="15" customHeight="1" x14ac:dyDescent="0.25">
      <c r="B44" s="75" t="s">
        <v>148</v>
      </c>
    </row>
  </sheetData>
  <sheetProtection sheet="1" objects="1" scenarios="1" selectLockedCells="1"/>
  <mergeCells count="12">
    <mergeCell ref="B29:C29"/>
    <mergeCell ref="B2:C2"/>
    <mergeCell ref="B4:C4"/>
    <mergeCell ref="B5:C5"/>
    <mergeCell ref="B6:C6"/>
    <mergeCell ref="B14:C14"/>
    <mergeCell ref="B31:C31"/>
    <mergeCell ref="B35:C35"/>
    <mergeCell ref="B37:C37"/>
    <mergeCell ref="B41:C41"/>
    <mergeCell ref="B43:C43"/>
    <mergeCell ref="B33:C33"/>
  </mergeCells>
  <printOptions horizontalCentered="1"/>
  <pageMargins left="0.25" right="0.25" top="0.25" bottom="0.5" header="0" footer="0"/>
  <pageSetup scale="94" fitToHeight="0" orientation="portrait" horizontalDpi="4294967293" verticalDpi="0" r:id="rId1"/>
  <headerFooter>
    <oddFooter>&amp;L&amp;8H0177 (2010-01-04)</oddFooter>
  </headerFooter>
  <rowBreaks count="1" manualBreakCount="1">
    <brk id="62"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Summary">
    <pageSetUpPr fitToPage="1"/>
  </sheetPr>
  <dimension ref="A1:M32"/>
  <sheetViews>
    <sheetView showGridLines="0" showRowColHeaders="0" showZeros="0" zoomScale="110" zoomScaleNormal="110" workbookViewId="0">
      <selection activeCell="A4" sqref="A4:E4"/>
    </sheetView>
  </sheetViews>
  <sheetFormatPr defaultColWidth="8.88671875" defaultRowHeight="13.2" x14ac:dyDescent="0.25"/>
  <cols>
    <col min="1" max="1" width="4.44140625" style="1" customWidth="1"/>
    <col min="2" max="2" width="10.77734375" style="1" customWidth="1"/>
    <col min="3" max="3" width="8.6640625" style="1" customWidth="1"/>
    <col min="4" max="4" width="12.88671875" style="1" customWidth="1"/>
    <col min="5" max="5" width="12.77734375" style="1" customWidth="1"/>
    <col min="6" max="6" width="14.77734375" style="1" customWidth="1"/>
    <col min="7" max="7" width="7.77734375" style="1" customWidth="1"/>
    <col min="8" max="12" width="14.77734375" style="1" customWidth="1"/>
    <col min="13" max="16384" width="8.88671875" style="1"/>
  </cols>
  <sheetData>
    <row r="1" spans="1:13" ht="36" customHeight="1" x14ac:dyDescent="0.25">
      <c r="H1" s="234" t="s">
        <v>24</v>
      </c>
      <c r="I1" s="235"/>
      <c r="J1" s="235"/>
      <c r="K1" s="235"/>
      <c r="L1" s="235"/>
    </row>
    <row r="2" spans="1:13" ht="11.85" customHeight="1" x14ac:dyDescent="0.25"/>
    <row r="3" spans="1:13" ht="13.95" customHeight="1" x14ac:dyDescent="0.25">
      <c r="A3" s="71" t="s">
        <v>10</v>
      </c>
      <c r="B3" s="3"/>
      <c r="C3" s="3"/>
      <c r="D3" s="3"/>
      <c r="E3" s="8"/>
      <c r="F3" s="73" t="s">
        <v>142</v>
      </c>
      <c r="G3" s="3"/>
      <c r="H3" s="8"/>
      <c r="I3" s="3"/>
      <c r="J3" s="3"/>
      <c r="K3" s="4" t="s">
        <v>12</v>
      </c>
      <c r="L3" s="109"/>
    </row>
    <row r="4" spans="1:13" x14ac:dyDescent="0.25">
      <c r="A4" s="230"/>
      <c r="B4" s="231"/>
      <c r="C4" s="231"/>
      <c r="D4" s="231"/>
      <c r="E4" s="232"/>
      <c r="F4" s="236"/>
      <c r="G4" s="237"/>
      <c r="H4" s="238"/>
      <c r="I4" s="6"/>
      <c r="K4" s="5" t="s">
        <v>13</v>
      </c>
      <c r="L4" s="110">
        <f>L11</f>
        <v>0</v>
      </c>
    </row>
    <row r="5" spans="1:13" x14ac:dyDescent="0.25">
      <c r="A5" s="72" t="s">
        <v>11</v>
      </c>
      <c r="B5" s="6"/>
      <c r="C5" s="6"/>
      <c r="D5" s="6"/>
      <c r="E5" s="8"/>
      <c r="F5" s="73" t="s">
        <v>143</v>
      </c>
      <c r="G5" s="3"/>
      <c r="H5" s="8"/>
      <c r="I5" s="6"/>
      <c r="K5" s="5" t="s">
        <v>14</v>
      </c>
      <c r="L5" s="111">
        <f ca="1">Tender_Price+K11</f>
        <v>0</v>
      </c>
    </row>
    <row r="6" spans="1:13" x14ac:dyDescent="0.25">
      <c r="A6" s="230"/>
      <c r="B6" s="231"/>
      <c r="C6" s="231"/>
      <c r="D6" s="231"/>
      <c r="E6" s="232"/>
      <c r="F6" s="236"/>
      <c r="G6" s="237"/>
      <c r="H6" s="238"/>
      <c r="I6" s="6"/>
      <c r="J6" s="6"/>
      <c r="K6" s="6"/>
      <c r="L6" s="7"/>
    </row>
    <row r="7" spans="1:13" x14ac:dyDescent="0.25">
      <c r="A7" s="77" t="s">
        <v>126</v>
      </c>
      <c r="B7" s="6"/>
      <c r="C7" s="6"/>
      <c r="D7" s="6"/>
      <c r="E7" s="6"/>
      <c r="F7" s="6"/>
      <c r="G7" s="6"/>
      <c r="H7" s="6"/>
      <c r="I7" s="6"/>
      <c r="J7" s="6"/>
      <c r="K7" s="6"/>
      <c r="L7" s="7"/>
    </row>
    <row r="8" spans="1:13" x14ac:dyDescent="0.25">
      <c r="A8" s="230"/>
      <c r="B8" s="231"/>
      <c r="C8" s="231"/>
      <c r="D8" s="231"/>
      <c r="E8" s="231"/>
      <c r="F8" s="231"/>
      <c r="G8" s="231"/>
      <c r="H8" s="231"/>
      <c r="I8" s="231"/>
      <c r="J8" s="231"/>
      <c r="K8" s="231"/>
      <c r="L8" s="232"/>
    </row>
    <row r="9" spans="1:13" ht="47.4" customHeight="1" x14ac:dyDescent="0.25">
      <c r="A9" s="233" t="s">
        <v>15</v>
      </c>
      <c r="B9" s="233"/>
      <c r="C9" s="233"/>
      <c r="D9" s="233"/>
      <c r="E9" s="233"/>
      <c r="F9" s="233"/>
      <c r="G9" s="233"/>
      <c r="H9" s="233"/>
      <c r="I9" s="233"/>
      <c r="J9" s="233"/>
      <c r="K9" s="233"/>
      <c r="L9" s="233"/>
    </row>
    <row r="10" spans="1:13" ht="3" customHeight="1" x14ac:dyDescent="0.25">
      <c r="A10" s="93"/>
      <c r="B10" s="93"/>
      <c r="C10" s="93"/>
      <c r="D10" s="93"/>
      <c r="E10" s="93"/>
      <c r="F10" s="93"/>
      <c r="G10" s="93"/>
      <c r="H10" s="93"/>
      <c r="I10" s="93"/>
      <c r="J10" s="93"/>
      <c r="K10" s="93"/>
      <c r="L10" s="93"/>
    </row>
    <row r="11" spans="1:13" ht="15" customHeight="1" x14ac:dyDescent="0.3">
      <c r="A11" s="96"/>
      <c r="B11" s="97"/>
      <c r="C11" s="98"/>
      <c r="D11" s="99"/>
      <c r="E11" s="101" t="s">
        <v>138</v>
      </c>
      <c r="F11" s="102">
        <f ca="1">SUMIF(TblSummary[Approved
(y/n)?],"y",TblSummary[Block A
Amendments])</f>
        <v>0</v>
      </c>
      <c r="G11" s="103"/>
      <c r="H11" s="103">
        <f ca="1">SUMIF(TblSummary[Approved
(y/n)?],"y",TblSummary[Block C
Force Account])</f>
        <v>0</v>
      </c>
      <c r="I11" s="103">
        <f ca="1">SUMIF(TblSummary[Approved
(y/n)?],"y",TblSummary[Approved
WO/SA Total])</f>
        <v>0</v>
      </c>
      <c r="J11" s="103"/>
      <c r="K11" s="103">
        <f ca="1">SUMIF(TblSummary[Approved
(y/n)?],"y",TblSummary[Portion Changing
Contract Value])</f>
        <v>0</v>
      </c>
      <c r="L11" s="104"/>
      <c r="M11"/>
    </row>
    <row r="12" spans="1:13" ht="32.85" customHeight="1" x14ac:dyDescent="0.25">
      <c r="A12" s="94" t="s">
        <v>139</v>
      </c>
      <c r="B12" s="94" t="s">
        <v>140</v>
      </c>
      <c r="C12" s="94" t="s">
        <v>136</v>
      </c>
      <c r="D12" s="94" t="s">
        <v>137</v>
      </c>
      <c r="E12" s="94" t="s">
        <v>16</v>
      </c>
      <c r="F12" s="94" t="s">
        <v>17</v>
      </c>
      <c r="G12" s="94" t="s">
        <v>18</v>
      </c>
      <c r="H12" s="94" t="s">
        <v>19</v>
      </c>
      <c r="I12" s="95" t="s">
        <v>20</v>
      </c>
      <c r="J12" s="94" t="s">
        <v>21</v>
      </c>
      <c r="K12" s="94" t="s">
        <v>22</v>
      </c>
      <c r="L12" s="95" t="s">
        <v>23</v>
      </c>
    </row>
    <row r="13" spans="1:13" ht="15" customHeight="1" x14ac:dyDescent="0.25">
      <c r="A13" s="122">
        <f>ROW()-ROW(TblSummary[#Headers])</f>
        <v>1</v>
      </c>
      <c r="B13" s="116" t="str">
        <f>"WOSA"&amp;TblSummary[[#This Row],[Seq.
'#]]</f>
        <v>WOSA1</v>
      </c>
      <c r="C13" s="123" t="s">
        <v>135</v>
      </c>
      <c r="D13" s="124">
        <f ca="1">INDIRECT(TblSummary[[#This Row],[WO/SA]]&amp;"!Order_Number")</f>
        <v>0</v>
      </c>
      <c r="E13" s="125">
        <f ca="1">INDIRECT(TblSummary[[#This Row],[WO/SA]]&amp;"!WO_SA_Date")</f>
        <v>0</v>
      </c>
      <c r="F13" s="126">
        <f ca="1">INDIRECT(TblSummary[[#This Row],[WO/SA]]&amp;"!BLOCK_A")</f>
        <v>0</v>
      </c>
      <c r="G13" s="127" t="str">
        <f ca="1">INDIRECT(TblSummary[[#This Row],[WO/SA]]&amp;"!BLOCK_B")</f>
        <v>No</v>
      </c>
      <c r="H13" s="126">
        <f ca="1">INDIRECT(TblSummary[[#This Row],[WO/SA]]&amp;"!BLOCK_C")</f>
        <v>0</v>
      </c>
      <c r="I13" s="128">
        <f ca="1">IF(TblSummary[[#This Row],[Approved
(y/n)?]]="y",TblSummary[[#This Row],[Block A
Amendments]]+TblSummary[[#This Row],[Block C
Force Account]],0)</f>
        <v>0</v>
      </c>
      <c r="J13" s="128">
        <f ca="1">SUM(INDEX(TblSummary[Approved
WO/SA Total],1):TblSummary[[#This Row],[Approved
WO/SA Total]])</f>
        <v>0</v>
      </c>
      <c r="K13" s="126">
        <f ca="1">IF(AND(TblSummary[[#This Row],[Approved
(y/n)?]]="y",TblSummary[[#This Row],[WO/SA
Order Number]]&gt;0),INDIRECT(TblSummary[WO/SA]&amp;"!Total_Increase_Decrease"),0)</f>
        <v>0</v>
      </c>
      <c r="L13" s="128">
        <f ca="1">SUM(INDEX(TblSummary[Portion Changing
Contract Value],1):TblSummary[[#This Row],[Portion Changing
Contract Value]])</f>
        <v>0</v>
      </c>
    </row>
    <row r="14" spans="1:13" ht="15" customHeight="1" x14ac:dyDescent="0.25"/>
    <row r="15" spans="1:13" ht="15" customHeight="1" x14ac:dyDescent="0.25"/>
    <row r="16" spans="1:13"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sheetData>
  <sheetProtection sheet="1" objects="1" scenarios="1"/>
  <mergeCells count="7">
    <mergeCell ref="A8:L8"/>
    <mergeCell ref="A9:L9"/>
    <mergeCell ref="H1:L1"/>
    <mergeCell ref="A4:E4"/>
    <mergeCell ref="F4:H4"/>
    <mergeCell ref="A6:E6"/>
    <mergeCell ref="F6:H6"/>
  </mergeCells>
  <conditionalFormatting sqref="L13">
    <cfRule type="expression" dxfId="28" priority="3">
      <formula>K13=0</formula>
    </cfRule>
    <cfRule type="expression" dxfId="27" priority="4">
      <formula>INDIRECT("L" &amp; ROW())&gt;=0.25*Tender_Price</formula>
    </cfRule>
  </conditionalFormatting>
  <conditionalFormatting sqref="C13">
    <cfRule type="cellIs" dxfId="26" priority="2" operator="notEqual">
      <formula>"y"</formula>
    </cfRule>
  </conditionalFormatting>
  <conditionalFormatting sqref="D13:K13">
    <cfRule type="expression" dxfId="25" priority="1">
      <formula>$C13="n"</formula>
    </cfRule>
  </conditionalFormatting>
  <dataValidations count="1">
    <dataValidation type="list" allowBlank="1" showDropDown="1" showInputMessage="1" showErrorMessage="1" errorTitle="Invalid Value" error="A &quot;y&quot; or &quot;n&quot; is required." sqref="C13">
      <formula1>"Y,N,y,n"</formula1>
    </dataValidation>
  </dataValidations>
  <hyperlinks>
    <hyperlink ref="B13" tooltip="No 'Description of Work' entered."/>
  </hyperlinks>
  <printOptions horizontalCentered="1"/>
  <pageMargins left="0.23622047244094499" right="0.23622047244094499" top="0.23622047244094499" bottom="0.511811023622047" header="0" footer="0"/>
  <pageSetup fitToHeight="0" orientation="landscape" errors="NA" horizontalDpi="4294967293" verticalDpi="0" r:id="rId1"/>
  <headerFooter>
    <oddFooter>&amp;L&amp;"Arial,Regular"&amp;8H0177 Summary (February 15, 2018)&amp;C&amp;"Arial,Bold"&amp;8Distribution:&amp;"Arial,Regular" Not Required&amp;R&amp;"Arial,Regular"&amp;8Page &amp;P&amp;  of &amp;N</oddFooter>
  </headerFooter>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sH0179">
    <pageSetUpPr autoPageBreaks="0" fitToPage="1"/>
  </sheetPr>
  <dimension ref="A1:V114"/>
  <sheetViews>
    <sheetView showGridLines="0" showRowColHeaders="0" showZeros="0" zoomScale="130" zoomScaleNormal="130" workbookViewId="0">
      <selection activeCell="T2" sqref="T2"/>
    </sheetView>
  </sheetViews>
  <sheetFormatPr defaultColWidth="8.88671875" defaultRowHeight="13.2" outlineLevelRow="1" x14ac:dyDescent="0.25"/>
  <cols>
    <col min="1" max="1" width="5.44140625" style="1" customWidth="1"/>
    <col min="2" max="2" width="5.33203125" style="1" customWidth="1"/>
    <col min="3" max="3" width="1.88671875" style="1" customWidth="1"/>
    <col min="4" max="4" width="9.109375" style="1" customWidth="1"/>
    <col min="5" max="5" width="1.33203125" style="1" customWidth="1"/>
    <col min="6" max="6" width="10.109375" style="1" customWidth="1"/>
    <col min="7" max="7" width="4.6640625" style="1" customWidth="1"/>
    <col min="8" max="8" width="6.6640625" style="1" customWidth="1"/>
    <col min="9" max="9" width="1.33203125" style="1" customWidth="1"/>
    <col min="10" max="10" width="7.6640625" style="1" customWidth="1"/>
    <col min="11" max="11" width="2.109375" style="1" customWidth="1"/>
    <col min="12" max="14" width="5" style="1" customWidth="1"/>
    <col min="15" max="15" width="7.44140625" style="1" customWidth="1"/>
    <col min="16" max="16" width="1.5546875" style="1" customWidth="1"/>
    <col min="17" max="17" width="7.6640625" style="1" customWidth="1"/>
    <col min="18" max="18" width="2.109375" style="1" customWidth="1"/>
    <col min="19" max="20" width="10.77734375" style="1" customWidth="1"/>
    <col min="21" max="22" width="3.6640625" style="1" customWidth="1"/>
    <col min="23" max="16384" width="8.88671875" style="1"/>
  </cols>
  <sheetData>
    <row r="1" spans="1:20" ht="13.8" outlineLevel="1" x14ac:dyDescent="0.3">
      <c r="A1" s="78" t="s">
        <v>31</v>
      </c>
      <c r="Q1"/>
      <c r="R1"/>
      <c r="S1"/>
      <c r="T1" s="10"/>
    </row>
    <row r="2" spans="1:20" outlineLevel="1" x14ac:dyDescent="0.25">
      <c r="A2" s="79" t="s">
        <v>128</v>
      </c>
      <c r="S2" s="100" t="s">
        <v>141</v>
      </c>
      <c r="T2" s="106"/>
    </row>
    <row r="3" spans="1:20" ht="6" customHeight="1" outlineLevel="1" x14ac:dyDescent="0.25"/>
    <row r="4" spans="1:20" ht="15.6" customHeight="1" x14ac:dyDescent="0.3">
      <c r="Q4" s="74"/>
      <c r="R4" s="74"/>
      <c r="T4" s="12" t="str">
        <f ca="1">"WORK ORDER " &amp; WOSA_Number &amp; " \"</f>
        <v>WORK ORDER 1 \</v>
      </c>
    </row>
    <row r="5" spans="1:20" ht="15.6" customHeight="1" x14ac:dyDescent="0.25">
      <c r="D5" s="59" t="b">
        <f>TRUE</f>
        <v>1</v>
      </c>
      <c r="F5" s="112">
        <f ca="1">--MID(MID(CELL("filename",A1),FIND("]",CELL("filename",A1))+1,99),5,99)</f>
        <v>1</v>
      </c>
      <c r="T5" s="121" t="s">
        <v>26</v>
      </c>
    </row>
    <row r="6" spans="1:20" ht="6" customHeight="1" x14ac:dyDescent="0.25"/>
    <row r="7" spans="1:20" ht="12.75" customHeight="1" x14ac:dyDescent="0.25">
      <c r="A7" s="60" t="s">
        <v>29</v>
      </c>
      <c r="B7" s="3"/>
      <c r="C7" s="3"/>
      <c r="D7" s="3"/>
      <c r="E7" s="3"/>
      <c r="F7" s="3"/>
      <c r="G7" s="3"/>
      <c r="H7" s="3"/>
      <c r="I7" s="8"/>
      <c r="Q7" s="70"/>
      <c r="R7" s="70" t="s">
        <v>27</v>
      </c>
      <c r="S7" s="210" t="s">
        <v>134</v>
      </c>
      <c r="T7" s="211"/>
    </row>
    <row r="8" spans="1:20" ht="12.75" customHeight="1" x14ac:dyDescent="0.25">
      <c r="A8" s="212">
        <f>Contractor_Name</f>
        <v>0</v>
      </c>
      <c r="B8" s="213"/>
      <c r="C8" s="213"/>
      <c r="D8" s="213"/>
      <c r="E8" s="213"/>
      <c r="F8" s="213"/>
      <c r="G8" s="213"/>
      <c r="H8" s="213"/>
      <c r="I8" s="214"/>
      <c r="Q8" s="70"/>
      <c r="R8" s="70" t="s">
        <v>145</v>
      </c>
      <c r="S8" s="107">
        <f>WO_SA_Date</f>
        <v>0</v>
      </c>
      <c r="T8" s="105"/>
    </row>
    <row r="9" spans="1:20" ht="12.75" customHeight="1" x14ac:dyDescent="0.25">
      <c r="A9" s="60" t="s">
        <v>30</v>
      </c>
      <c r="I9" s="8"/>
      <c r="R9" s="70" t="s">
        <v>28</v>
      </c>
      <c r="S9" s="115"/>
      <c r="T9" s="105"/>
    </row>
    <row r="10" spans="1:20" ht="6" customHeight="1" x14ac:dyDescent="0.25">
      <c r="A10" s="215"/>
      <c r="B10" s="216"/>
      <c r="C10" s="216"/>
      <c r="D10" s="216"/>
      <c r="E10" s="216"/>
      <c r="F10" s="216"/>
      <c r="G10" s="216"/>
      <c r="H10" s="216"/>
      <c r="I10" s="217"/>
    </row>
    <row r="11" spans="1:20" ht="12.3" customHeight="1" x14ac:dyDescent="0.3">
      <c r="A11" s="215"/>
      <c r="B11" s="216"/>
      <c r="C11" s="216"/>
      <c r="D11" s="216"/>
      <c r="E11" s="216"/>
      <c r="F11" s="216"/>
      <c r="G11" s="216"/>
      <c r="H11" s="216"/>
      <c r="I11" s="217"/>
      <c r="K11" s="108"/>
      <c r="L11" s="82" t="s">
        <v>129</v>
      </c>
      <c r="M11" s="83"/>
      <c r="N11" s="83"/>
      <c r="O11" s="84"/>
      <c r="P11"/>
      <c r="R11" s="108"/>
      <c r="S11" s="82" t="s">
        <v>131</v>
      </c>
      <c r="T11" s="84"/>
    </row>
    <row r="12" spans="1:20" ht="12.3" customHeight="1" x14ac:dyDescent="0.3">
      <c r="A12" s="215"/>
      <c r="B12" s="216"/>
      <c r="C12" s="216"/>
      <c r="D12" s="216"/>
      <c r="E12" s="216"/>
      <c r="F12" s="216"/>
      <c r="G12" s="216"/>
      <c r="H12" s="216"/>
      <c r="I12" s="217"/>
      <c r="K12" s="108"/>
      <c r="L12" s="82" t="s">
        <v>130</v>
      </c>
      <c r="M12" s="83"/>
      <c r="N12" s="83"/>
      <c r="O12" s="84"/>
      <c r="P12"/>
      <c r="R12" s="108"/>
      <c r="S12" s="82" t="s">
        <v>132</v>
      </c>
      <c r="T12" s="84"/>
    </row>
    <row r="13" spans="1:20" ht="12.3" customHeight="1" x14ac:dyDescent="0.25">
      <c r="A13" s="218"/>
      <c r="B13" s="219"/>
      <c r="C13" s="219"/>
      <c r="D13" s="219"/>
      <c r="E13" s="219"/>
      <c r="F13" s="219"/>
      <c r="G13" s="219"/>
      <c r="H13" s="219"/>
      <c r="I13" s="220"/>
      <c r="R13" s="108"/>
      <c r="S13" s="82" t="s">
        <v>133</v>
      </c>
      <c r="T13" s="84"/>
    </row>
    <row r="14" spans="1:20" ht="6" customHeight="1" x14ac:dyDescent="0.25"/>
    <row r="15" spans="1:20" ht="12.6" customHeight="1" x14ac:dyDescent="0.25">
      <c r="A15" s="60" t="s">
        <v>10</v>
      </c>
      <c r="B15" s="3"/>
      <c r="C15" s="3"/>
      <c r="D15" s="3"/>
      <c r="E15" s="3"/>
      <c r="F15" s="3"/>
      <c r="G15" s="3"/>
      <c r="H15" s="3"/>
      <c r="I15" s="8"/>
      <c r="J15" s="60" t="s">
        <v>33</v>
      </c>
      <c r="K15" s="81"/>
      <c r="L15" s="3"/>
      <c r="M15" s="3"/>
      <c r="N15" s="3"/>
      <c r="O15" s="3"/>
      <c r="P15" s="3"/>
      <c r="Q15" s="3"/>
      <c r="R15" s="3"/>
      <c r="S15" s="3"/>
      <c r="T15" s="8"/>
    </row>
    <row r="16" spans="1:20" ht="12.75" customHeight="1" x14ac:dyDescent="0.25">
      <c r="A16" s="201">
        <f>Project_Number</f>
        <v>0</v>
      </c>
      <c r="B16" s="202"/>
      <c r="C16" s="202"/>
      <c r="D16" s="202"/>
      <c r="E16" s="202"/>
      <c r="F16" s="202"/>
      <c r="G16" s="202"/>
      <c r="H16" s="202"/>
      <c r="I16" s="203"/>
      <c r="J16" s="204"/>
      <c r="K16" s="205"/>
      <c r="L16" s="205"/>
      <c r="M16" s="205"/>
      <c r="N16" s="205"/>
      <c r="O16" s="205"/>
      <c r="P16" s="205"/>
      <c r="Q16" s="205"/>
      <c r="R16" s="205"/>
      <c r="S16" s="205"/>
      <c r="T16" s="206"/>
    </row>
    <row r="17" spans="1:21" ht="12" customHeight="1" x14ac:dyDescent="0.25">
      <c r="A17" s="60" t="s">
        <v>32</v>
      </c>
      <c r="B17" s="3"/>
      <c r="C17" s="3"/>
      <c r="D17" s="3"/>
      <c r="E17" s="3"/>
      <c r="F17" s="3"/>
      <c r="G17" s="3"/>
      <c r="H17" s="3"/>
      <c r="I17" s="3"/>
      <c r="J17" s="3"/>
      <c r="K17" s="3"/>
      <c r="L17" s="3"/>
      <c r="M17" s="3"/>
      <c r="N17" s="3"/>
      <c r="O17" s="3"/>
      <c r="P17" s="3"/>
      <c r="Q17" s="3"/>
      <c r="R17" s="3"/>
      <c r="S17" s="3"/>
      <c r="T17" s="8"/>
    </row>
    <row r="18" spans="1:21" ht="12.75" customHeight="1" x14ac:dyDescent="0.25">
      <c r="A18" s="207"/>
      <c r="B18" s="208"/>
      <c r="C18" s="208"/>
      <c r="D18" s="208"/>
      <c r="E18" s="208"/>
      <c r="F18" s="208"/>
      <c r="G18" s="208"/>
      <c r="H18" s="208"/>
      <c r="I18" s="208"/>
      <c r="J18" s="208"/>
      <c r="K18" s="208"/>
      <c r="L18" s="208"/>
      <c r="M18" s="208"/>
      <c r="N18" s="208"/>
      <c r="O18" s="208"/>
      <c r="P18" s="208"/>
      <c r="Q18" s="208"/>
      <c r="R18" s="208"/>
      <c r="S18" s="208"/>
      <c r="T18" s="209"/>
    </row>
    <row r="19" spans="1:21" ht="6" customHeight="1" x14ac:dyDescent="0.25"/>
    <row r="20" spans="1:21" ht="15" customHeight="1" x14ac:dyDescent="0.25">
      <c r="Q20" s="14"/>
      <c r="R20" s="14" t="s">
        <v>108</v>
      </c>
      <c r="S20" s="142">
        <f>Tender_Price</f>
        <v>0</v>
      </c>
      <c r="T20" s="143"/>
      <c r="U20" s="15" t="s">
        <v>34</v>
      </c>
    </row>
    <row r="21" spans="1:21" ht="15" customHeight="1" x14ac:dyDescent="0.25">
      <c r="Q21" s="14"/>
      <c r="R21" s="14" t="s">
        <v>107</v>
      </c>
      <c r="S21" s="142">
        <f ca="1">IF(WOSA_Number=1,0,OFFSET(TblSummary[Cumulative
WO/SA Value],WOSA_Number-2,0,1,1))</f>
        <v>0</v>
      </c>
      <c r="T21" s="143"/>
      <c r="U21" s="15" t="s">
        <v>35</v>
      </c>
    </row>
    <row r="22" spans="1:21" ht="15" customHeight="1" x14ac:dyDescent="0.25">
      <c r="Q22" s="14"/>
      <c r="R22" s="14" t="s">
        <v>109</v>
      </c>
      <c r="S22" s="142">
        <f ca="1">$S20+$S21</f>
        <v>0</v>
      </c>
      <c r="T22" s="143"/>
      <c r="U22" s="15" t="s">
        <v>36</v>
      </c>
    </row>
    <row r="23" spans="1:21" ht="6" customHeight="1" x14ac:dyDescent="0.25"/>
    <row r="24" spans="1:21" ht="51" customHeight="1" x14ac:dyDescent="0.25">
      <c r="A24" s="198" t="s">
        <v>37</v>
      </c>
      <c r="B24" s="198"/>
      <c r="C24" s="198"/>
      <c r="D24" s="198"/>
      <c r="E24" s="198"/>
      <c r="F24" s="198"/>
      <c r="G24" s="198"/>
      <c r="H24" s="198"/>
      <c r="I24" s="198"/>
      <c r="J24" s="198"/>
      <c r="K24" s="198"/>
      <c r="L24" s="198"/>
      <c r="M24" s="198"/>
      <c r="N24" s="198"/>
      <c r="O24" s="198"/>
      <c r="P24" s="198"/>
      <c r="Q24" s="198"/>
      <c r="R24" s="198"/>
      <c r="S24" s="198"/>
      <c r="T24" s="198"/>
    </row>
    <row r="25" spans="1:21" ht="6" customHeight="1" x14ac:dyDescent="0.25"/>
    <row r="26" spans="1:21" ht="12.75" customHeight="1" x14ac:dyDescent="0.25">
      <c r="B26" s="52" t="s">
        <v>38</v>
      </c>
    </row>
    <row r="27" spans="1:21" ht="13.8" customHeight="1" x14ac:dyDescent="0.25">
      <c r="Q27" s="14"/>
      <c r="R27" s="14" t="s">
        <v>110</v>
      </c>
      <c r="S27" s="142">
        <f>BLOCK_A</f>
        <v>0</v>
      </c>
      <c r="T27" s="143"/>
    </row>
    <row r="28" spans="1:21" x14ac:dyDescent="0.25">
      <c r="B28" s="52" t="s">
        <v>39</v>
      </c>
    </row>
    <row r="29" spans="1:21" ht="13.8" customHeight="1" x14ac:dyDescent="0.25">
      <c r="Q29" s="14"/>
      <c r="R29" s="14" t="s">
        <v>105</v>
      </c>
      <c r="S29" s="199" t="s">
        <v>99</v>
      </c>
      <c r="T29" s="200"/>
    </row>
    <row r="30" spans="1:21" x14ac:dyDescent="0.25">
      <c r="B30" s="52" t="s">
        <v>40</v>
      </c>
    </row>
    <row r="31" spans="1:21" ht="13.8" customHeight="1" x14ac:dyDescent="0.25">
      <c r="Q31" s="14"/>
      <c r="R31" s="14" t="s">
        <v>111</v>
      </c>
      <c r="S31" s="142">
        <f>BLOCK_C</f>
        <v>0</v>
      </c>
      <c r="T31" s="143"/>
    </row>
    <row r="32" spans="1:21" ht="6" customHeight="1" x14ac:dyDescent="0.25"/>
    <row r="33" spans="1:21" ht="6" customHeight="1" x14ac:dyDescent="0.25">
      <c r="A33" s="3"/>
      <c r="B33" s="3"/>
      <c r="C33" s="3"/>
      <c r="D33" s="3"/>
      <c r="E33" s="3"/>
      <c r="F33" s="3"/>
      <c r="G33" s="3"/>
      <c r="H33" s="3"/>
      <c r="I33" s="3"/>
      <c r="J33" s="3"/>
      <c r="K33" s="3"/>
      <c r="L33" s="3"/>
      <c r="M33" s="3"/>
      <c r="N33" s="3"/>
      <c r="O33" s="3"/>
      <c r="P33" s="3"/>
      <c r="Q33" s="3"/>
      <c r="R33" s="3"/>
      <c r="S33" s="3"/>
      <c r="T33" s="3"/>
    </row>
    <row r="34" spans="1:21" ht="13.8" customHeight="1" x14ac:dyDescent="0.25">
      <c r="Q34" s="14"/>
      <c r="R34" s="14" t="s">
        <v>112</v>
      </c>
      <c r="S34" s="142">
        <f>BLOCK_A+BLOCK_C</f>
        <v>0</v>
      </c>
      <c r="T34" s="143"/>
    </row>
    <row r="35" spans="1:21" ht="13.8" customHeight="1" x14ac:dyDescent="0.25">
      <c r="Q35" s="14"/>
      <c r="R35" s="14" t="s">
        <v>113</v>
      </c>
      <c r="S35" s="142">
        <f>$S113</f>
        <v>0</v>
      </c>
      <c r="T35" s="143"/>
      <c r="U35" s="15" t="s">
        <v>41</v>
      </c>
    </row>
    <row r="36" spans="1:21" ht="13.8" customHeight="1" x14ac:dyDescent="0.25">
      <c r="Q36" s="14"/>
      <c r="R36" s="14" t="s">
        <v>114</v>
      </c>
      <c r="S36" s="142">
        <f ca="1">$S22+Total_Increase_Decrease</f>
        <v>0</v>
      </c>
      <c r="T36" s="143"/>
    </row>
    <row r="37" spans="1:21" ht="6" customHeight="1" x14ac:dyDescent="0.25"/>
    <row r="38" spans="1:21" x14ac:dyDescent="0.25">
      <c r="A38" s="16" t="s">
        <v>42</v>
      </c>
      <c r="B38" s="17"/>
      <c r="C38" s="17"/>
      <c r="D38" s="17"/>
      <c r="E38" s="17"/>
      <c r="F38" s="17"/>
      <c r="G38" s="17"/>
      <c r="H38" s="17"/>
      <c r="I38" s="17"/>
      <c r="J38" s="17"/>
      <c r="K38" s="17"/>
      <c r="L38" s="17"/>
      <c r="M38" s="17"/>
      <c r="N38" s="17"/>
      <c r="O38" s="17"/>
      <c r="P38" s="17"/>
      <c r="Q38" s="17"/>
      <c r="R38" s="17"/>
      <c r="S38" s="17"/>
      <c r="T38" s="17"/>
    </row>
    <row r="39" spans="1:21" ht="7.65" customHeight="1" x14ac:dyDescent="0.25">
      <c r="A39" s="3"/>
    </row>
    <row r="40" spans="1:21" ht="13.8" customHeight="1" x14ac:dyDescent="0.25">
      <c r="H40" s="21"/>
      <c r="I40" s="54" t="str">
        <f>"THIS WORK ORDER INITIATED ON " &amp; IF(WO_SA_Date="","(Missing ""WO/SA Date"".)",UPPER(TEXT(WO_SA_Date,"mmmm d, yyyy")) &amp; " BY :")</f>
        <v>THIS WORK ORDER INITIATED ON (Missing "WO/SA Date".)</v>
      </c>
      <c r="J40" s="192"/>
      <c r="K40" s="192"/>
      <c r="L40" s="192"/>
      <c r="M40" s="192"/>
      <c r="N40" s="192"/>
      <c r="O40" s="192"/>
      <c r="Q40" s="193"/>
      <c r="R40" s="193"/>
      <c r="S40" s="193"/>
      <c r="T40" s="193"/>
    </row>
    <row r="41" spans="1:21" x14ac:dyDescent="0.25">
      <c r="J41" s="178" t="s">
        <v>62</v>
      </c>
      <c r="K41" s="178"/>
      <c r="L41" s="178"/>
      <c r="M41" s="178"/>
      <c r="N41" s="178"/>
      <c r="O41" s="178"/>
      <c r="Q41" s="178" t="s">
        <v>43</v>
      </c>
      <c r="R41" s="178"/>
      <c r="S41" s="178"/>
      <c r="T41" s="178"/>
    </row>
    <row r="42" spans="1:21" ht="7.65" customHeight="1" x14ac:dyDescent="0.25"/>
    <row r="43" spans="1:21" ht="13.8" customHeight="1" x14ac:dyDescent="0.25">
      <c r="F43" s="56" t="s">
        <v>106</v>
      </c>
      <c r="G43" s="142">
        <f ca="1">$S35+$S21</f>
        <v>0</v>
      </c>
      <c r="H43" s="143"/>
      <c r="J43" s="192"/>
      <c r="K43" s="192"/>
      <c r="L43" s="192"/>
      <c r="M43" s="192"/>
      <c r="N43" s="192"/>
      <c r="O43" s="192"/>
      <c r="Q43" s="193"/>
      <c r="R43" s="193"/>
      <c r="S43" s="193"/>
      <c r="T43" s="193"/>
    </row>
    <row r="44" spans="1:21" x14ac:dyDescent="0.25">
      <c r="A44" s="194" t="s">
        <v>44</v>
      </c>
      <c r="B44" s="194"/>
      <c r="C44" s="194"/>
      <c r="D44" s="194"/>
      <c r="E44" s="194"/>
      <c r="F44" s="194"/>
      <c r="G44" s="195" t="s">
        <v>45</v>
      </c>
      <c r="H44" s="195"/>
      <c r="J44" s="196" t="s">
        <v>61</v>
      </c>
      <c r="K44" s="196"/>
      <c r="L44" s="196"/>
      <c r="M44" s="196"/>
      <c r="N44" s="196"/>
      <c r="O44" s="196"/>
      <c r="Q44" s="197" t="str">
        <f ca="1">CONCATENATE("Signed: ",IF(G43&lt;= 50000,"Ministry Representative",IF(G43&lt;=100000,"Proj Mgr / B.U. Mgr",IF(G43&lt;=200000,"Regional / HQ Manager",IF(G43&lt;=500000,"Regional Director",IF(G43&gt;500000,"ADM / COO / DM"))))))</f>
        <v>Signed: Ministry Representative</v>
      </c>
      <c r="R44" s="197"/>
      <c r="S44" s="197"/>
      <c r="T44" s="197"/>
    </row>
    <row r="45" spans="1:21" ht="18" customHeight="1" x14ac:dyDescent="0.25">
      <c r="A45" s="18" t="s">
        <v>46</v>
      </c>
      <c r="B45" s="17"/>
      <c r="C45" s="17"/>
      <c r="D45" s="17"/>
      <c r="E45" s="17"/>
      <c r="F45" s="17"/>
      <c r="G45" s="17"/>
      <c r="H45" s="17"/>
      <c r="I45" s="17"/>
      <c r="J45" s="17"/>
      <c r="K45" s="17"/>
      <c r="L45" s="17"/>
      <c r="M45" s="17"/>
      <c r="N45" s="17"/>
      <c r="O45" s="17"/>
      <c r="P45" s="17"/>
      <c r="Q45" s="17"/>
      <c r="R45" s="17"/>
      <c r="S45" s="17"/>
      <c r="T45" s="17"/>
    </row>
    <row r="46" spans="1:21" ht="18" customHeight="1" x14ac:dyDescent="0.25">
      <c r="A46" s="3"/>
      <c r="B46" s="19" t="s">
        <v>47</v>
      </c>
    </row>
    <row r="47" spans="1:21" x14ac:dyDescent="0.25">
      <c r="A47" s="20" t="s">
        <v>101</v>
      </c>
      <c r="B47" s="53" t="str">
        <f>"The Ministry and the Contractor entered into the Contract dated - " &amp; IF(Contract_Agreement_Date="","(Missing ""Contract Agreement Date"" from Summary sheet.)",TEXT(Contract_Agreement_Date,"mmmm d, yyyy"))</f>
        <v>The Ministry and the Contractor entered into the Contract dated - (Missing "Contract Agreement Date" from Summary sheet.)</v>
      </c>
      <c r="F47" s="21"/>
    </row>
    <row r="48" spans="1:21" x14ac:dyDescent="0.25">
      <c r="B48" s="55" t="s">
        <v>48</v>
      </c>
    </row>
    <row r="49" spans="1:20" ht="18" customHeight="1" x14ac:dyDescent="0.25">
      <c r="A49" s="20" t="s">
        <v>102</v>
      </c>
      <c r="B49" s="55" t="s">
        <v>49</v>
      </c>
    </row>
    <row r="50" spans="1:20" ht="15" customHeight="1" x14ac:dyDescent="0.25">
      <c r="B50" s="26" t="s">
        <v>50</v>
      </c>
    </row>
    <row r="51" spans="1:20" ht="13.95" customHeight="1" x14ac:dyDescent="0.25">
      <c r="B51" s="11" t="s">
        <v>51</v>
      </c>
      <c r="C51" s="26" t="s">
        <v>52</v>
      </c>
    </row>
    <row r="52" spans="1:20" x14ac:dyDescent="0.25">
      <c r="B52" s="11" t="s">
        <v>53</v>
      </c>
      <c r="C52" s="26" t="s">
        <v>54</v>
      </c>
    </row>
    <row r="53" spans="1:20" x14ac:dyDescent="0.25">
      <c r="B53" s="11" t="s">
        <v>55</v>
      </c>
      <c r="C53" s="26" t="s">
        <v>56</v>
      </c>
    </row>
    <row r="54" spans="1:20" ht="7.65" customHeight="1" x14ac:dyDescent="0.25"/>
    <row r="55" spans="1:20" ht="13.8" customHeight="1" x14ac:dyDescent="0.25">
      <c r="C55" s="192"/>
      <c r="D55" s="192"/>
      <c r="E55" s="192"/>
      <c r="F55" s="192"/>
      <c r="G55" s="192"/>
      <c r="H55" s="192"/>
      <c r="I55" s="192"/>
      <c r="J55" s="192"/>
      <c r="K55" s="192"/>
      <c r="L55" s="192"/>
      <c r="N55" s="193"/>
      <c r="O55" s="193"/>
      <c r="P55" s="193"/>
      <c r="Q55" s="193"/>
      <c r="R55" s="193"/>
      <c r="S55" s="193"/>
      <c r="T55" s="193"/>
    </row>
    <row r="56" spans="1:20" ht="7.65" customHeight="1" x14ac:dyDescent="0.25">
      <c r="C56" s="178" t="s">
        <v>63</v>
      </c>
      <c r="D56" s="178"/>
      <c r="E56" s="178"/>
      <c r="F56" s="178"/>
      <c r="G56" s="178"/>
      <c r="H56" s="178"/>
      <c r="I56" s="178"/>
      <c r="J56" s="178"/>
      <c r="K56" s="178"/>
      <c r="L56" s="178"/>
      <c r="N56" s="189" t="s">
        <v>57</v>
      </c>
      <c r="O56" s="189"/>
      <c r="P56" s="189"/>
      <c r="Q56" s="189"/>
      <c r="R56" s="189"/>
      <c r="S56" s="189"/>
      <c r="T56" s="189"/>
    </row>
    <row r="57" spans="1:20" ht="18" customHeight="1" x14ac:dyDescent="0.25">
      <c r="B57" s="190" t="s">
        <v>58</v>
      </c>
      <c r="C57" s="190"/>
      <c r="D57" s="190"/>
      <c r="E57" s="190"/>
      <c r="F57" s="190"/>
      <c r="G57" s="190"/>
      <c r="H57" s="190"/>
      <c r="I57" s="190"/>
      <c r="J57" s="190"/>
      <c r="K57" s="190"/>
      <c r="L57" s="190"/>
      <c r="M57" s="190"/>
      <c r="N57" s="190"/>
      <c r="O57" s="190"/>
      <c r="P57" s="190"/>
      <c r="Q57" s="190"/>
      <c r="R57" s="190"/>
      <c r="S57" s="190"/>
      <c r="T57" s="190"/>
    </row>
    <row r="58" spans="1:20" ht="7.65" customHeight="1" x14ac:dyDescent="0.25"/>
    <row r="59" spans="1:20" ht="13.8" customHeight="1" x14ac:dyDescent="0.25">
      <c r="B59" s="22" t="s">
        <v>100</v>
      </c>
      <c r="C59" s="191"/>
      <c r="D59" s="192"/>
      <c r="F59" s="192"/>
      <c r="G59" s="192"/>
      <c r="H59" s="192"/>
      <c r="I59" s="192"/>
      <c r="J59" s="192"/>
      <c r="K59" s="192"/>
      <c r="L59" s="192"/>
      <c r="N59" s="193"/>
      <c r="O59" s="193"/>
      <c r="P59" s="193"/>
      <c r="Q59" s="193"/>
      <c r="R59" s="193"/>
      <c r="S59" s="193"/>
      <c r="T59" s="193"/>
    </row>
    <row r="60" spans="1:20" x14ac:dyDescent="0.25">
      <c r="C60" s="178" t="s">
        <v>59</v>
      </c>
      <c r="D60" s="178"/>
      <c r="F60" s="179" t="s">
        <v>60</v>
      </c>
      <c r="G60" s="179"/>
      <c r="H60" s="179"/>
      <c r="I60" s="179"/>
      <c r="J60" s="179"/>
      <c r="K60" s="179"/>
      <c r="L60" s="179"/>
      <c r="N60" s="178" t="s">
        <v>64</v>
      </c>
      <c r="O60" s="178"/>
      <c r="P60" s="178"/>
      <c r="Q60" s="178"/>
      <c r="R60" s="178"/>
      <c r="S60" s="178"/>
      <c r="T60" s="178"/>
    </row>
    <row r="61" spans="1:20" ht="6" customHeight="1" x14ac:dyDescent="0.25">
      <c r="C61" s="57"/>
      <c r="D61" s="57"/>
      <c r="F61" s="119"/>
      <c r="G61" s="119"/>
      <c r="H61" s="119"/>
      <c r="I61" s="119"/>
      <c r="J61" s="119"/>
      <c r="K61" s="119"/>
      <c r="L61" s="119"/>
      <c r="N61" s="57"/>
      <c r="O61" s="57"/>
      <c r="P61" s="57"/>
      <c r="Q61" s="57"/>
      <c r="R61" s="57"/>
      <c r="S61" s="57"/>
      <c r="T61" s="57"/>
    </row>
    <row r="62" spans="1:20" ht="17.399999999999999" x14ac:dyDescent="0.3">
      <c r="A62" s="180" t="s">
        <v>65</v>
      </c>
      <c r="B62" s="180"/>
      <c r="C62" s="180"/>
      <c r="D62" s="180"/>
      <c r="E62" s="180"/>
      <c r="F62" s="180"/>
      <c r="G62" s="180"/>
      <c r="H62" s="180"/>
      <c r="I62" s="180"/>
      <c r="J62" s="180"/>
      <c r="K62" s="180"/>
      <c r="L62" s="180"/>
      <c r="M62" s="180"/>
      <c r="N62" s="180"/>
      <c r="O62" s="180"/>
      <c r="P62" s="180"/>
      <c r="Q62" s="180"/>
      <c r="R62" s="180"/>
      <c r="S62" s="180"/>
      <c r="T62" s="180"/>
    </row>
    <row r="63" spans="1:20" ht="15" customHeight="1" x14ac:dyDescent="0.25">
      <c r="B63" s="1" t="s">
        <v>66</v>
      </c>
      <c r="Q63" s="14"/>
      <c r="R63" s="14" t="s">
        <v>28</v>
      </c>
      <c r="S63" s="181">
        <f>Order_Number</f>
        <v>0</v>
      </c>
      <c r="T63" s="181"/>
    </row>
    <row r="64" spans="1:20" ht="6" customHeight="1" x14ac:dyDescent="0.25"/>
    <row r="65" spans="1:22" ht="9" customHeight="1" x14ac:dyDescent="0.25">
      <c r="A65" s="13" t="s">
        <v>67</v>
      </c>
      <c r="B65" s="3"/>
      <c r="C65" s="3"/>
      <c r="D65" s="3"/>
      <c r="E65" s="3"/>
      <c r="F65" s="3"/>
      <c r="G65" s="3"/>
      <c r="H65" s="3"/>
      <c r="I65" s="3"/>
      <c r="J65" s="3"/>
      <c r="K65" s="3"/>
      <c r="L65" s="8"/>
      <c r="M65" s="13" t="s">
        <v>10</v>
      </c>
      <c r="N65" s="3"/>
      <c r="O65" s="3"/>
      <c r="P65" s="3"/>
      <c r="Q65" s="3"/>
      <c r="R65" s="3"/>
      <c r="S65" s="13" t="s">
        <v>144</v>
      </c>
      <c r="T65" s="8"/>
    </row>
    <row r="66" spans="1:22" ht="12.75" customHeight="1" x14ac:dyDescent="0.25">
      <c r="A66" s="23">
        <f>Contractor_Name</f>
        <v>0</v>
      </c>
      <c r="B66" s="24"/>
      <c r="C66" s="24"/>
      <c r="D66" s="24"/>
      <c r="E66" s="24"/>
      <c r="F66" s="24"/>
      <c r="G66" s="24"/>
      <c r="H66" s="24"/>
      <c r="I66" s="24"/>
      <c r="J66" s="24"/>
      <c r="K66" s="24"/>
      <c r="L66" s="25"/>
      <c r="M66" s="23">
        <f>Project_Number</f>
        <v>0</v>
      </c>
      <c r="N66" s="24"/>
      <c r="O66" s="24"/>
      <c r="P66" s="24"/>
      <c r="Q66" s="24"/>
      <c r="R66" s="24"/>
      <c r="S66" s="129">
        <f>WO_SA_Date</f>
        <v>0</v>
      </c>
      <c r="T66" s="130"/>
    </row>
    <row r="67" spans="1:22" ht="6" customHeight="1" x14ac:dyDescent="0.25"/>
    <row r="68" spans="1:22" x14ac:dyDescent="0.25">
      <c r="A68" s="2" t="s">
        <v>68</v>
      </c>
      <c r="C68" s="26" t="s">
        <v>69</v>
      </c>
    </row>
    <row r="69" spans="1:22" ht="21.3" customHeight="1" x14ac:dyDescent="0.25">
      <c r="A69" s="27" t="s">
        <v>70</v>
      </c>
      <c r="B69" s="185" t="s">
        <v>71</v>
      </c>
      <c r="C69" s="183"/>
      <c r="D69" s="183"/>
      <c r="E69" s="183"/>
      <c r="F69" s="183"/>
      <c r="G69" s="183"/>
      <c r="H69" s="183"/>
      <c r="I69" s="183"/>
      <c r="J69" s="183"/>
      <c r="K69" s="184"/>
      <c r="L69" s="182" t="s">
        <v>72</v>
      </c>
      <c r="M69" s="183"/>
      <c r="N69" s="184"/>
      <c r="O69" s="28" t="s">
        <v>73</v>
      </c>
      <c r="P69" s="186" t="s">
        <v>74</v>
      </c>
      <c r="Q69" s="187"/>
      <c r="R69" s="188"/>
      <c r="S69" s="29" t="s">
        <v>75</v>
      </c>
      <c r="T69" s="120" t="s">
        <v>76</v>
      </c>
    </row>
    <row r="70" spans="1:22" ht="14.4" hidden="1" customHeight="1" x14ac:dyDescent="0.25">
      <c r="A70" s="113"/>
      <c r="B70" s="155"/>
      <c r="C70" s="156"/>
      <c r="D70" s="156"/>
      <c r="E70" s="156"/>
      <c r="F70" s="156"/>
      <c r="G70" s="156"/>
      <c r="H70" s="156"/>
      <c r="I70" s="156"/>
      <c r="J70" s="156"/>
      <c r="K70" s="157"/>
      <c r="L70" s="149"/>
      <c r="M70" s="150"/>
      <c r="N70" s="151"/>
      <c r="O70" s="31"/>
      <c r="P70" s="133"/>
      <c r="Q70" s="134"/>
      <c r="R70" s="135"/>
      <c r="S70" s="67"/>
      <c r="T70" s="68">
        <f>IF($L70="",0,IF(OR($L70="Add",$L70="Increase"),ROUND($P70*$S70,2),ROUND(-$P70*$S70,2)))</f>
        <v>0</v>
      </c>
      <c r="V70" s="32"/>
    </row>
    <row r="71" spans="1:22" ht="13.65" customHeight="1" x14ac:dyDescent="0.25">
      <c r="A71" s="113"/>
      <c r="B71" s="155"/>
      <c r="C71" s="156"/>
      <c r="D71" s="156"/>
      <c r="E71" s="156"/>
      <c r="F71" s="156"/>
      <c r="G71" s="156"/>
      <c r="H71" s="156"/>
      <c r="I71" s="156"/>
      <c r="J71" s="156"/>
      <c r="K71" s="157"/>
      <c r="L71" s="149"/>
      <c r="M71" s="150"/>
      <c r="N71" s="151"/>
      <c r="O71" s="31"/>
      <c r="P71" s="133"/>
      <c r="Q71" s="134"/>
      <c r="R71" s="135"/>
      <c r="S71" s="67"/>
      <c r="T71" s="68">
        <f t="shared" ref="T71:T82" si="0">IF($L71="",0,IF(OR($L71="Add",$L71="Increase"),ROUND($P71*$S71,2),ROUND(-$P71*$S71,2)))</f>
        <v>0</v>
      </c>
      <c r="V71" s="32">
        <v>1</v>
      </c>
    </row>
    <row r="72" spans="1:22" ht="13.65" customHeight="1" x14ac:dyDescent="0.25">
      <c r="A72" s="113"/>
      <c r="B72" s="155"/>
      <c r="C72" s="156"/>
      <c r="D72" s="156"/>
      <c r="E72" s="156"/>
      <c r="F72" s="156"/>
      <c r="G72" s="156"/>
      <c r="H72" s="156"/>
      <c r="I72" s="156"/>
      <c r="J72" s="156"/>
      <c r="K72" s="157"/>
      <c r="L72" s="149"/>
      <c r="M72" s="150"/>
      <c r="N72" s="151"/>
      <c r="O72" s="31"/>
      <c r="P72" s="133"/>
      <c r="Q72" s="134"/>
      <c r="R72" s="135"/>
      <c r="S72" s="67"/>
      <c r="T72" s="68">
        <f t="shared" si="0"/>
        <v>0</v>
      </c>
      <c r="V72" s="32">
        <v>1</v>
      </c>
    </row>
    <row r="73" spans="1:22" ht="13.65" customHeight="1" x14ac:dyDescent="0.25">
      <c r="A73" s="113"/>
      <c r="B73" s="155"/>
      <c r="C73" s="156"/>
      <c r="D73" s="156"/>
      <c r="E73" s="156"/>
      <c r="F73" s="156"/>
      <c r="G73" s="156"/>
      <c r="H73" s="156"/>
      <c r="I73" s="156"/>
      <c r="J73" s="156"/>
      <c r="K73" s="157"/>
      <c r="L73" s="149"/>
      <c r="M73" s="150"/>
      <c r="N73" s="151"/>
      <c r="O73" s="31"/>
      <c r="P73" s="133"/>
      <c r="Q73" s="134"/>
      <c r="R73" s="135"/>
      <c r="S73" s="67"/>
      <c r="T73" s="68">
        <f t="shared" si="0"/>
        <v>0</v>
      </c>
      <c r="V73" s="32">
        <v>1</v>
      </c>
    </row>
    <row r="74" spans="1:22" ht="13.65" customHeight="1" x14ac:dyDescent="0.25">
      <c r="A74" s="113"/>
      <c r="B74" s="155"/>
      <c r="C74" s="156"/>
      <c r="D74" s="156"/>
      <c r="E74" s="156"/>
      <c r="F74" s="156"/>
      <c r="G74" s="156"/>
      <c r="H74" s="156"/>
      <c r="I74" s="156"/>
      <c r="J74" s="156"/>
      <c r="K74" s="157"/>
      <c r="L74" s="149"/>
      <c r="M74" s="150"/>
      <c r="N74" s="151"/>
      <c r="O74" s="31"/>
      <c r="P74" s="133"/>
      <c r="Q74" s="134"/>
      <c r="R74" s="135"/>
      <c r="S74" s="67"/>
      <c r="T74" s="68">
        <f t="shared" si="0"/>
        <v>0</v>
      </c>
      <c r="V74" s="32">
        <v>1</v>
      </c>
    </row>
    <row r="75" spans="1:22" ht="13.65" customHeight="1" x14ac:dyDescent="0.25">
      <c r="A75" s="113"/>
      <c r="B75" s="155"/>
      <c r="C75" s="156"/>
      <c r="D75" s="156"/>
      <c r="E75" s="156"/>
      <c r="F75" s="156"/>
      <c r="G75" s="156"/>
      <c r="H75" s="156"/>
      <c r="I75" s="156"/>
      <c r="J75" s="156"/>
      <c r="K75" s="157"/>
      <c r="L75" s="149"/>
      <c r="M75" s="150"/>
      <c r="N75" s="151"/>
      <c r="O75" s="31"/>
      <c r="P75" s="133"/>
      <c r="Q75" s="134"/>
      <c r="R75" s="135"/>
      <c r="S75" s="67"/>
      <c r="T75" s="68">
        <f t="shared" si="0"/>
        <v>0</v>
      </c>
      <c r="V75" s="32">
        <v>1</v>
      </c>
    </row>
    <row r="76" spans="1:22" ht="13.65" customHeight="1" x14ac:dyDescent="0.25">
      <c r="A76" s="113"/>
      <c r="B76" s="155"/>
      <c r="C76" s="156"/>
      <c r="D76" s="156"/>
      <c r="E76" s="156"/>
      <c r="F76" s="156"/>
      <c r="G76" s="156"/>
      <c r="H76" s="156"/>
      <c r="I76" s="156"/>
      <c r="J76" s="156"/>
      <c r="K76" s="157"/>
      <c r="L76" s="149"/>
      <c r="M76" s="150"/>
      <c r="N76" s="151"/>
      <c r="O76" s="31"/>
      <c r="P76" s="133"/>
      <c r="Q76" s="134"/>
      <c r="R76" s="135"/>
      <c r="S76" s="67"/>
      <c r="T76" s="68">
        <f t="shared" si="0"/>
        <v>0</v>
      </c>
      <c r="V76" s="32">
        <v>1</v>
      </c>
    </row>
    <row r="77" spans="1:22" ht="13.65" customHeight="1" x14ac:dyDescent="0.25">
      <c r="A77" s="113"/>
      <c r="B77" s="155"/>
      <c r="C77" s="156"/>
      <c r="D77" s="156"/>
      <c r="E77" s="156"/>
      <c r="F77" s="156"/>
      <c r="G77" s="156"/>
      <c r="H77" s="156"/>
      <c r="I77" s="156"/>
      <c r="J77" s="156"/>
      <c r="K77" s="157"/>
      <c r="L77" s="149"/>
      <c r="M77" s="150"/>
      <c r="N77" s="151"/>
      <c r="O77" s="31"/>
      <c r="P77" s="133"/>
      <c r="Q77" s="134"/>
      <c r="R77" s="135"/>
      <c r="S77" s="67"/>
      <c r="T77" s="68">
        <f t="shared" si="0"/>
        <v>0</v>
      </c>
      <c r="V77" s="32">
        <v>1</v>
      </c>
    </row>
    <row r="78" spans="1:22" ht="13.65" customHeight="1" x14ac:dyDescent="0.25">
      <c r="A78" s="113"/>
      <c r="B78" s="155"/>
      <c r="C78" s="156"/>
      <c r="D78" s="156"/>
      <c r="E78" s="156"/>
      <c r="F78" s="156"/>
      <c r="G78" s="156"/>
      <c r="H78" s="156"/>
      <c r="I78" s="156"/>
      <c r="J78" s="156"/>
      <c r="K78" s="157"/>
      <c r="L78" s="149"/>
      <c r="M78" s="150"/>
      <c r="N78" s="151"/>
      <c r="O78" s="31"/>
      <c r="P78" s="133"/>
      <c r="Q78" s="134"/>
      <c r="R78" s="135"/>
      <c r="S78" s="67"/>
      <c r="T78" s="68">
        <f t="shared" si="0"/>
        <v>0</v>
      </c>
      <c r="V78" s="32">
        <v>1</v>
      </c>
    </row>
    <row r="79" spans="1:22" ht="13.65" customHeight="1" x14ac:dyDescent="0.25">
      <c r="A79" s="113"/>
      <c r="B79" s="155"/>
      <c r="C79" s="156"/>
      <c r="D79" s="156"/>
      <c r="E79" s="156"/>
      <c r="F79" s="156"/>
      <c r="G79" s="156"/>
      <c r="H79" s="156"/>
      <c r="I79" s="156"/>
      <c r="J79" s="156"/>
      <c r="K79" s="157"/>
      <c r="L79" s="149"/>
      <c r="M79" s="150"/>
      <c r="N79" s="151"/>
      <c r="O79" s="31"/>
      <c r="P79" s="133"/>
      <c r="Q79" s="134"/>
      <c r="R79" s="135"/>
      <c r="S79" s="67"/>
      <c r="T79" s="68">
        <f t="shared" si="0"/>
        <v>0</v>
      </c>
      <c r="V79" s="32">
        <v>1</v>
      </c>
    </row>
    <row r="80" spans="1:22" ht="13.65" customHeight="1" x14ac:dyDescent="0.25">
      <c r="A80" s="113"/>
      <c r="B80" s="155"/>
      <c r="C80" s="156"/>
      <c r="D80" s="156"/>
      <c r="E80" s="156"/>
      <c r="F80" s="156"/>
      <c r="G80" s="156"/>
      <c r="H80" s="156"/>
      <c r="I80" s="156"/>
      <c r="J80" s="156"/>
      <c r="K80" s="157"/>
      <c r="L80" s="149"/>
      <c r="M80" s="150"/>
      <c r="N80" s="151"/>
      <c r="O80" s="31"/>
      <c r="P80" s="133"/>
      <c r="Q80" s="134"/>
      <c r="R80" s="135"/>
      <c r="S80" s="67"/>
      <c r="T80" s="68">
        <f t="shared" si="0"/>
        <v>0</v>
      </c>
      <c r="V80" s="32">
        <v>1</v>
      </c>
    </row>
    <row r="81" spans="1:22" ht="13.65" customHeight="1" x14ac:dyDescent="0.25">
      <c r="A81" s="113"/>
      <c r="B81" s="155"/>
      <c r="C81" s="156"/>
      <c r="D81" s="156"/>
      <c r="E81" s="156"/>
      <c r="F81" s="156"/>
      <c r="G81" s="156"/>
      <c r="H81" s="156"/>
      <c r="I81" s="156"/>
      <c r="J81" s="156"/>
      <c r="K81" s="157"/>
      <c r="L81" s="149"/>
      <c r="M81" s="150"/>
      <c r="N81" s="151"/>
      <c r="O81" s="31"/>
      <c r="P81" s="133"/>
      <c r="Q81" s="134"/>
      <c r="R81" s="135"/>
      <c r="S81" s="67"/>
      <c r="T81" s="68">
        <f t="shared" si="0"/>
        <v>0</v>
      </c>
      <c r="V81" s="32">
        <v>1</v>
      </c>
    </row>
    <row r="82" spans="1:22" ht="13.65" customHeight="1" x14ac:dyDescent="0.25">
      <c r="A82" s="113"/>
      <c r="B82" s="155"/>
      <c r="C82" s="156"/>
      <c r="D82" s="156"/>
      <c r="E82" s="156"/>
      <c r="F82" s="156"/>
      <c r="G82" s="156"/>
      <c r="H82" s="156"/>
      <c r="I82" s="156"/>
      <c r="J82" s="156"/>
      <c r="K82" s="157"/>
      <c r="L82" s="149"/>
      <c r="M82" s="150"/>
      <c r="N82" s="151"/>
      <c r="O82" s="31"/>
      <c r="P82" s="133"/>
      <c r="Q82" s="134"/>
      <c r="R82" s="135"/>
      <c r="S82" s="67"/>
      <c r="T82" s="68">
        <f t="shared" si="0"/>
        <v>0</v>
      </c>
      <c r="V82" s="32">
        <v>1</v>
      </c>
    </row>
    <row r="83" spans="1:22" x14ac:dyDescent="0.25">
      <c r="S83" s="14" t="s">
        <v>104</v>
      </c>
      <c r="T83" s="69">
        <f>SUM($T70:$T82)</f>
        <v>0</v>
      </c>
      <c r="U83" s="15" t="s">
        <v>80</v>
      </c>
    </row>
    <row r="84" spans="1:22" ht="12.75" customHeight="1" x14ac:dyDescent="0.25">
      <c r="C84" s="26" t="s">
        <v>77</v>
      </c>
    </row>
    <row r="85" spans="1:22" x14ac:dyDescent="0.25">
      <c r="A85" s="2" t="s">
        <v>79</v>
      </c>
      <c r="C85" s="33" t="s">
        <v>78</v>
      </c>
    </row>
    <row r="86" spans="1:22" ht="37.5" hidden="1" customHeight="1" x14ac:dyDescent="0.25">
      <c r="A86" s="152"/>
      <c r="B86" s="153"/>
      <c r="C86" s="153"/>
      <c r="D86" s="153"/>
      <c r="E86" s="153"/>
      <c r="F86" s="153"/>
      <c r="G86" s="153"/>
      <c r="H86" s="153"/>
      <c r="I86" s="153"/>
      <c r="J86" s="153"/>
      <c r="K86" s="153"/>
      <c r="L86" s="153"/>
      <c r="M86" s="153"/>
      <c r="N86" s="153"/>
      <c r="O86" s="153"/>
      <c r="P86" s="153"/>
      <c r="Q86" s="153"/>
      <c r="R86" s="153"/>
      <c r="S86" s="153"/>
      <c r="T86" s="154"/>
      <c r="V86" s="34"/>
    </row>
    <row r="87" spans="1:22" ht="37.950000000000003" customHeight="1" x14ac:dyDescent="0.25">
      <c r="A87" s="152"/>
      <c r="B87" s="153"/>
      <c r="C87" s="153"/>
      <c r="D87" s="153"/>
      <c r="E87" s="153"/>
      <c r="F87" s="153"/>
      <c r="G87" s="153"/>
      <c r="H87" s="153"/>
      <c r="I87" s="153"/>
      <c r="J87" s="153"/>
      <c r="K87" s="153"/>
      <c r="L87" s="153"/>
      <c r="M87" s="153"/>
      <c r="N87" s="153"/>
      <c r="O87" s="153"/>
      <c r="P87" s="153"/>
      <c r="Q87" s="153"/>
      <c r="R87" s="153"/>
      <c r="S87" s="153"/>
      <c r="T87" s="154"/>
      <c r="V87" s="34">
        <v>2</v>
      </c>
    </row>
    <row r="88" spans="1:22" ht="37.950000000000003" customHeight="1" x14ac:dyDescent="0.25">
      <c r="A88" s="152"/>
      <c r="B88" s="153"/>
      <c r="C88" s="153"/>
      <c r="D88" s="153"/>
      <c r="E88" s="153"/>
      <c r="F88" s="153"/>
      <c r="G88" s="153"/>
      <c r="H88" s="153"/>
      <c r="I88" s="153"/>
      <c r="J88" s="153"/>
      <c r="K88" s="153"/>
      <c r="L88" s="153"/>
      <c r="M88" s="153"/>
      <c r="N88" s="153"/>
      <c r="O88" s="153"/>
      <c r="P88" s="153"/>
      <c r="Q88" s="153"/>
      <c r="R88" s="153"/>
      <c r="S88" s="153"/>
      <c r="T88" s="154"/>
      <c r="V88" s="34">
        <v>2</v>
      </c>
    </row>
    <row r="89" spans="1:22" ht="37.950000000000003" customHeight="1" x14ac:dyDescent="0.25">
      <c r="A89" s="152"/>
      <c r="B89" s="153"/>
      <c r="C89" s="153"/>
      <c r="D89" s="153"/>
      <c r="E89" s="153"/>
      <c r="F89" s="153"/>
      <c r="G89" s="153"/>
      <c r="H89" s="153"/>
      <c r="I89" s="153"/>
      <c r="J89" s="153"/>
      <c r="K89" s="153"/>
      <c r="L89" s="153"/>
      <c r="M89" s="153"/>
      <c r="N89" s="153"/>
      <c r="O89" s="153"/>
      <c r="P89" s="153"/>
      <c r="Q89" s="153"/>
      <c r="R89" s="153"/>
      <c r="S89" s="153"/>
      <c r="T89" s="154"/>
      <c r="V89" s="34">
        <v>2</v>
      </c>
    </row>
    <row r="90" spans="1:22" ht="37.950000000000003" customHeight="1" x14ac:dyDescent="0.25">
      <c r="A90" s="152"/>
      <c r="B90" s="153"/>
      <c r="C90" s="153"/>
      <c r="D90" s="153"/>
      <c r="E90" s="153"/>
      <c r="F90" s="153"/>
      <c r="G90" s="153"/>
      <c r="H90" s="153"/>
      <c r="I90" s="153"/>
      <c r="J90" s="153"/>
      <c r="K90" s="153"/>
      <c r="L90" s="153"/>
      <c r="M90" s="153"/>
      <c r="N90" s="153"/>
      <c r="O90" s="153"/>
      <c r="P90" s="153"/>
      <c r="Q90" s="153"/>
      <c r="R90" s="153"/>
      <c r="S90" s="153"/>
      <c r="T90" s="154"/>
      <c r="V90" s="34">
        <v>2</v>
      </c>
    </row>
    <row r="91" spans="1:22" ht="6" customHeight="1" x14ac:dyDescent="0.25"/>
    <row r="92" spans="1:22" ht="12.3" customHeight="1" x14ac:dyDescent="0.25">
      <c r="C92" s="35" t="s">
        <v>81</v>
      </c>
    </row>
    <row r="93" spans="1:22" x14ac:dyDescent="0.25">
      <c r="A93" s="2" t="s">
        <v>83</v>
      </c>
      <c r="C93" s="35" t="s">
        <v>82</v>
      </c>
    </row>
    <row r="94" spans="1:22" ht="21.3" customHeight="1" x14ac:dyDescent="0.25">
      <c r="A94" s="158" t="s">
        <v>70</v>
      </c>
      <c r="B94" s="160" t="s">
        <v>84</v>
      </c>
      <c r="C94" s="161"/>
      <c r="D94" s="161"/>
      <c r="E94" s="161"/>
      <c r="F94" s="161"/>
      <c r="G94" s="161"/>
      <c r="H94" s="162"/>
      <c r="I94" s="160" t="s">
        <v>85</v>
      </c>
      <c r="J94" s="161"/>
      <c r="K94" s="162"/>
      <c r="L94" s="166" t="s">
        <v>115</v>
      </c>
      <c r="M94" s="168" t="s">
        <v>116</v>
      </c>
      <c r="N94" s="170" t="s">
        <v>86</v>
      </c>
      <c r="O94" s="171"/>
      <c r="P94" s="172"/>
      <c r="Q94" s="177" t="s">
        <v>117</v>
      </c>
      <c r="R94" s="174"/>
      <c r="S94" s="173" t="s">
        <v>87</v>
      </c>
      <c r="T94" s="174"/>
    </row>
    <row r="95" spans="1:22" ht="14.4" customHeight="1" x14ac:dyDescent="0.25">
      <c r="A95" s="159"/>
      <c r="B95" s="163"/>
      <c r="C95" s="164"/>
      <c r="D95" s="164"/>
      <c r="E95" s="164"/>
      <c r="F95" s="164"/>
      <c r="G95" s="164"/>
      <c r="H95" s="165"/>
      <c r="I95" s="163"/>
      <c r="J95" s="164"/>
      <c r="K95" s="165"/>
      <c r="L95" s="167"/>
      <c r="M95" s="169"/>
      <c r="N95" s="117" t="s">
        <v>88</v>
      </c>
      <c r="O95" s="175" t="s">
        <v>89</v>
      </c>
      <c r="P95" s="176"/>
      <c r="Q95" s="175" t="s">
        <v>89</v>
      </c>
      <c r="R95" s="176"/>
      <c r="S95" s="118" t="s">
        <v>90</v>
      </c>
      <c r="T95" s="38" t="s">
        <v>91</v>
      </c>
    </row>
    <row r="96" spans="1:22" ht="14.4" hidden="1" customHeight="1" x14ac:dyDescent="0.25">
      <c r="A96" s="39"/>
      <c r="B96" s="136"/>
      <c r="C96" s="137"/>
      <c r="D96" s="137"/>
      <c r="E96" s="137"/>
      <c r="F96" s="137"/>
      <c r="G96" s="137"/>
      <c r="H96" s="138"/>
      <c r="I96" s="139"/>
      <c r="J96" s="140"/>
      <c r="K96" s="141"/>
      <c r="L96" s="40"/>
      <c r="M96" s="41"/>
      <c r="N96" s="42"/>
      <c r="O96" s="131">
        <f>ROUND($I96*$N96,2)</f>
        <v>0</v>
      </c>
      <c r="P96" s="132"/>
      <c r="Q96" s="131">
        <f>IF($L96="y",ROUND($I96*0.05,2),0)</f>
        <v>0</v>
      </c>
      <c r="R96" s="132"/>
      <c r="S96" s="43">
        <f t="shared" ref="S96:S108" si="1">IF($M96="y",$I96+$O96+$Q96,0)</f>
        <v>0</v>
      </c>
      <c r="T96" s="43">
        <f t="shared" ref="T96:T108" si="2">IF($M96&lt;&gt;"y",$I96+$O96+$Q96,0)</f>
        <v>0</v>
      </c>
      <c r="V96" s="34"/>
    </row>
    <row r="97" spans="1:22" ht="14.4" customHeight="1" x14ac:dyDescent="0.25">
      <c r="A97" s="39"/>
      <c r="B97" s="136"/>
      <c r="C97" s="137"/>
      <c r="D97" s="137"/>
      <c r="E97" s="137"/>
      <c r="F97" s="137"/>
      <c r="G97" s="137"/>
      <c r="H97" s="138"/>
      <c r="I97" s="139"/>
      <c r="J97" s="140"/>
      <c r="K97" s="141"/>
      <c r="L97" s="40"/>
      <c r="M97" s="41"/>
      <c r="N97" s="42"/>
      <c r="O97" s="131">
        <f>ROUND($I97*$N97,2)</f>
        <v>0</v>
      </c>
      <c r="P97" s="132"/>
      <c r="Q97" s="131">
        <f>IF($L97="y",ROUND($I97*0.05,2),0)</f>
        <v>0</v>
      </c>
      <c r="R97" s="132"/>
      <c r="S97" s="43">
        <f t="shared" si="1"/>
        <v>0</v>
      </c>
      <c r="T97" s="43">
        <f t="shared" si="2"/>
        <v>0</v>
      </c>
      <c r="V97" s="34">
        <v>3</v>
      </c>
    </row>
    <row r="98" spans="1:22" ht="13.65" customHeight="1" x14ac:dyDescent="0.25">
      <c r="A98" s="39"/>
      <c r="B98" s="136"/>
      <c r="C98" s="137"/>
      <c r="D98" s="137"/>
      <c r="E98" s="137"/>
      <c r="F98" s="137"/>
      <c r="G98" s="137"/>
      <c r="H98" s="138"/>
      <c r="I98" s="139"/>
      <c r="J98" s="140"/>
      <c r="K98" s="141"/>
      <c r="L98" s="40"/>
      <c r="M98" s="41"/>
      <c r="N98" s="42"/>
      <c r="O98" s="131">
        <f t="shared" ref="O98:O108" si="3">ROUND($I98*$N98,2)</f>
        <v>0</v>
      </c>
      <c r="P98" s="132"/>
      <c r="Q98" s="131">
        <f t="shared" ref="Q98:Q108" si="4">IF($L98="y",ROUND($I98*0.05,2),0)</f>
        <v>0</v>
      </c>
      <c r="R98" s="132"/>
      <c r="S98" s="43">
        <f t="shared" si="1"/>
        <v>0</v>
      </c>
      <c r="T98" s="43">
        <f t="shared" si="2"/>
        <v>0</v>
      </c>
      <c r="V98" s="34">
        <v>3</v>
      </c>
    </row>
    <row r="99" spans="1:22" ht="13.65" customHeight="1" x14ac:dyDescent="0.25">
      <c r="A99" s="39"/>
      <c r="B99" s="136"/>
      <c r="C99" s="137"/>
      <c r="D99" s="137"/>
      <c r="E99" s="137"/>
      <c r="F99" s="137"/>
      <c r="G99" s="137"/>
      <c r="H99" s="138"/>
      <c r="I99" s="139"/>
      <c r="J99" s="140"/>
      <c r="K99" s="141"/>
      <c r="L99" s="40"/>
      <c r="M99" s="41"/>
      <c r="N99" s="42"/>
      <c r="O99" s="131">
        <f t="shared" si="3"/>
        <v>0</v>
      </c>
      <c r="P99" s="132"/>
      <c r="Q99" s="131">
        <f t="shared" si="4"/>
        <v>0</v>
      </c>
      <c r="R99" s="132"/>
      <c r="S99" s="43">
        <f t="shared" si="1"/>
        <v>0</v>
      </c>
      <c r="T99" s="43">
        <f t="shared" si="2"/>
        <v>0</v>
      </c>
      <c r="V99" s="34">
        <v>3</v>
      </c>
    </row>
    <row r="100" spans="1:22" ht="13.65" customHeight="1" x14ac:dyDescent="0.25">
      <c r="A100" s="39"/>
      <c r="B100" s="136"/>
      <c r="C100" s="137"/>
      <c r="D100" s="137"/>
      <c r="E100" s="137"/>
      <c r="F100" s="137"/>
      <c r="G100" s="137"/>
      <c r="H100" s="138"/>
      <c r="I100" s="139"/>
      <c r="J100" s="140"/>
      <c r="K100" s="141"/>
      <c r="L100" s="40"/>
      <c r="M100" s="41"/>
      <c r="N100" s="42"/>
      <c r="O100" s="131">
        <f t="shared" si="3"/>
        <v>0</v>
      </c>
      <c r="P100" s="132"/>
      <c r="Q100" s="131">
        <f t="shared" si="4"/>
        <v>0</v>
      </c>
      <c r="R100" s="132"/>
      <c r="S100" s="43">
        <f t="shared" si="1"/>
        <v>0</v>
      </c>
      <c r="T100" s="43">
        <f t="shared" si="2"/>
        <v>0</v>
      </c>
      <c r="V100" s="34">
        <v>3</v>
      </c>
    </row>
    <row r="101" spans="1:22" ht="13.65" customHeight="1" x14ac:dyDescent="0.25">
      <c r="A101" s="39"/>
      <c r="B101" s="136"/>
      <c r="C101" s="137"/>
      <c r="D101" s="137"/>
      <c r="E101" s="137"/>
      <c r="F101" s="137"/>
      <c r="G101" s="137"/>
      <c r="H101" s="138"/>
      <c r="I101" s="139"/>
      <c r="J101" s="140"/>
      <c r="K101" s="141"/>
      <c r="L101" s="40"/>
      <c r="M101" s="41"/>
      <c r="N101" s="42"/>
      <c r="O101" s="131">
        <f t="shared" si="3"/>
        <v>0</v>
      </c>
      <c r="P101" s="132"/>
      <c r="Q101" s="131">
        <f t="shared" si="4"/>
        <v>0</v>
      </c>
      <c r="R101" s="132"/>
      <c r="S101" s="43">
        <f t="shared" si="1"/>
        <v>0</v>
      </c>
      <c r="T101" s="43">
        <f t="shared" si="2"/>
        <v>0</v>
      </c>
      <c r="V101" s="34">
        <v>3</v>
      </c>
    </row>
    <row r="102" spans="1:22" ht="13.65" customHeight="1" x14ac:dyDescent="0.25">
      <c r="A102" s="39"/>
      <c r="B102" s="136"/>
      <c r="C102" s="137"/>
      <c r="D102" s="137"/>
      <c r="E102" s="137"/>
      <c r="F102" s="137"/>
      <c r="G102" s="137"/>
      <c r="H102" s="138"/>
      <c r="I102" s="139"/>
      <c r="J102" s="140"/>
      <c r="K102" s="141"/>
      <c r="L102" s="40"/>
      <c r="M102" s="41"/>
      <c r="N102" s="42"/>
      <c r="O102" s="131">
        <f t="shared" si="3"/>
        <v>0</v>
      </c>
      <c r="P102" s="132"/>
      <c r="Q102" s="131">
        <f t="shared" si="4"/>
        <v>0</v>
      </c>
      <c r="R102" s="132"/>
      <c r="S102" s="43">
        <f t="shared" si="1"/>
        <v>0</v>
      </c>
      <c r="T102" s="43">
        <f t="shared" si="2"/>
        <v>0</v>
      </c>
      <c r="V102" s="34">
        <v>3</v>
      </c>
    </row>
    <row r="103" spans="1:22" ht="13.65" customHeight="1" x14ac:dyDescent="0.25">
      <c r="A103" s="39"/>
      <c r="B103" s="136"/>
      <c r="C103" s="137"/>
      <c r="D103" s="137"/>
      <c r="E103" s="137"/>
      <c r="F103" s="137"/>
      <c r="G103" s="137"/>
      <c r="H103" s="138"/>
      <c r="I103" s="139"/>
      <c r="J103" s="140"/>
      <c r="K103" s="141"/>
      <c r="L103" s="40"/>
      <c r="M103" s="41"/>
      <c r="N103" s="42"/>
      <c r="O103" s="131">
        <f t="shared" si="3"/>
        <v>0</v>
      </c>
      <c r="P103" s="132"/>
      <c r="Q103" s="131">
        <f t="shared" si="4"/>
        <v>0</v>
      </c>
      <c r="R103" s="132"/>
      <c r="S103" s="43">
        <f t="shared" si="1"/>
        <v>0</v>
      </c>
      <c r="T103" s="43">
        <f t="shared" si="2"/>
        <v>0</v>
      </c>
      <c r="V103" s="34">
        <v>3</v>
      </c>
    </row>
    <row r="104" spans="1:22" ht="13.65" customHeight="1" x14ac:dyDescent="0.25">
      <c r="A104" s="39"/>
      <c r="B104" s="136"/>
      <c r="C104" s="137"/>
      <c r="D104" s="137"/>
      <c r="E104" s="137"/>
      <c r="F104" s="137"/>
      <c r="G104" s="137"/>
      <c r="H104" s="138"/>
      <c r="I104" s="139"/>
      <c r="J104" s="140"/>
      <c r="K104" s="141"/>
      <c r="L104" s="40"/>
      <c r="M104" s="41"/>
      <c r="N104" s="42"/>
      <c r="O104" s="131">
        <f t="shared" si="3"/>
        <v>0</v>
      </c>
      <c r="P104" s="132"/>
      <c r="Q104" s="131">
        <f t="shared" si="4"/>
        <v>0</v>
      </c>
      <c r="R104" s="132"/>
      <c r="S104" s="43">
        <f t="shared" si="1"/>
        <v>0</v>
      </c>
      <c r="T104" s="43">
        <f t="shared" si="2"/>
        <v>0</v>
      </c>
      <c r="V104" s="34">
        <v>3</v>
      </c>
    </row>
    <row r="105" spans="1:22" ht="13.65" customHeight="1" x14ac:dyDescent="0.25">
      <c r="A105" s="39"/>
      <c r="B105" s="136"/>
      <c r="C105" s="137"/>
      <c r="D105" s="137"/>
      <c r="E105" s="137"/>
      <c r="F105" s="137"/>
      <c r="G105" s="137"/>
      <c r="H105" s="138"/>
      <c r="I105" s="139"/>
      <c r="J105" s="140"/>
      <c r="K105" s="141"/>
      <c r="L105" s="40"/>
      <c r="M105" s="41"/>
      <c r="N105" s="42"/>
      <c r="O105" s="131">
        <f t="shared" si="3"/>
        <v>0</v>
      </c>
      <c r="P105" s="132"/>
      <c r="Q105" s="131">
        <f t="shared" si="4"/>
        <v>0</v>
      </c>
      <c r="R105" s="132"/>
      <c r="S105" s="43">
        <f t="shared" si="1"/>
        <v>0</v>
      </c>
      <c r="T105" s="43">
        <f t="shared" si="2"/>
        <v>0</v>
      </c>
      <c r="V105" s="34">
        <v>3</v>
      </c>
    </row>
    <row r="106" spans="1:22" ht="13.65" customHeight="1" x14ac:dyDescent="0.25">
      <c r="A106" s="39"/>
      <c r="B106" s="136"/>
      <c r="C106" s="137"/>
      <c r="D106" s="137"/>
      <c r="E106" s="137"/>
      <c r="F106" s="137"/>
      <c r="G106" s="137"/>
      <c r="H106" s="138"/>
      <c r="I106" s="139"/>
      <c r="J106" s="140"/>
      <c r="K106" s="141"/>
      <c r="L106" s="40"/>
      <c r="M106" s="41"/>
      <c r="N106" s="42"/>
      <c r="O106" s="131">
        <f t="shared" si="3"/>
        <v>0</v>
      </c>
      <c r="P106" s="132"/>
      <c r="Q106" s="131">
        <f t="shared" si="4"/>
        <v>0</v>
      </c>
      <c r="R106" s="132"/>
      <c r="S106" s="43">
        <f t="shared" si="1"/>
        <v>0</v>
      </c>
      <c r="T106" s="43">
        <f t="shared" si="2"/>
        <v>0</v>
      </c>
      <c r="V106" s="34">
        <v>3</v>
      </c>
    </row>
    <row r="107" spans="1:22" ht="13.65" customHeight="1" x14ac:dyDescent="0.25">
      <c r="A107" s="39"/>
      <c r="B107" s="136"/>
      <c r="C107" s="137"/>
      <c r="D107" s="137"/>
      <c r="E107" s="137"/>
      <c r="F107" s="137"/>
      <c r="G107" s="137"/>
      <c r="H107" s="138"/>
      <c r="I107" s="139"/>
      <c r="J107" s="140"/>
      <c r="K107" s="141"/>
      <c r="L107" s="40"/>
      <c r="M107" s="41"/>
      <c r="N107" s="42"/>
      <c r="O107" s="131">
        <f t="shared" si="3"/>
        <v>0</v>
      </c>
      <c r="P107" s="132"/>
      <c r="Q107" s="131">
        <f t="shared" si="4"/>
        <v>0</v>
      </c>
      <c r="R107" s="132"/>
      <c r="S107" s="43">
        <f t="shared" si="1"/>
        <v>0</v>
      </c>
      <c r="T107" s="43">
        <f t="shared" si="2"/>
        <v>0</v>
      </c>
      <c r="V107" s="34">
        <v>3</v>
      </c>
    </row>
    <row r="108" spans="1:22" ht="13.65" customHeight="1" x14ac:dyDescent="0.25">
      <c r="A108" s="39"/>
      <c r="B108" s="136"/>
      <c r="C108" s="137"/>
      <c r="D108" s="137"/>
      <c r="E108" s="137"/>
      <c r="F108" s="137"/>
      <c r="G108" s="137"/>
      <c r="H108" s="138"/>
      <c r="I108" s="139"/>
      <c r="J108" s="140"/>
      <c r="K108" s="141"/>
      <c r="L108" s="40"/>
      <c r="M108" s="41"/>
      <c r="N108" s="42"/>
      <c r="O108" s="131">
        <f t="shared" si="3"/>
        <v>0</v>
      </c>
      <c r="P108" s="132"/>
      <c r="Q108" s="131">
        <f t="shared" si="4"/>
        <v>0</v>
      </c>
      <c r="R108" s="132"/>
      <c r="S108" s="43">
        <f t="shared" si="1"/>
        <v>0</v>
      </c>
      <c r="T108" s="43">
        <f t="shared" si="2"/>
        <v>0</v>
      </c>
      <c r="V108" s="34">
        <v>3</v>
      </c>
    </row>
    <row r="109" spans="1:22" x14ac:dyDescent="0.25">
      <c r="A109" s="146" t="s">
        <v>96</v>
      </c>
      <c r="B109" s="146"/>
      <c r="C109" s="146"/>
      <c r="D109" s="146"/>
      <c r="Q109" s="14"/>
      <c r="R109" s="14" t="s">
        <v>103</v>
      </c>
      <c r="S109" s="44">
        <f>SUM($S96:$S108)</f>
        <v>0</v>
      </c>
      <c r="T109" s="44">
        <f>SUM($T96:$T108)</f>
        <v>0</v>
      </c>
      <c r="U109" s="45" t="s">
        <v>92</v>
      </c>
    </row>
    <row r="110" spans="1:22" ht="12.75" customHeight="1" x14ac:dyDescent="0.25">
      <c r="A110" s="85"/>
      <c r="B110" s="87"/>
      <c r="C110" s="86"/>
      <c r="D110" s="87"/>
      <c r="Q110" s="46"/>
      <c r="R110" s="46" t="s">
        <v>118</v>
      </c>
      <c r="S110" s="147">
        <f>$S109+$T109</f>
        <v>0</v>
      </c>
      <c r="T110" s="148"/>
      <c r="U110" s="47" t="s">
        <v>93</v>
      </c>
    </row>
    <row r="111" spans="1:22" ht="6" customHeight="1" x14ac:dyDescent="0.25">
      <c r="A111" s="88"/>
      <c r="B111" s="89"/>
      <c r="C111" s="48"/>
      <c r="D111" s="89"/>
      <c r="Q111" s="49"/>
      <c r="R111" s="49"/>
      <c r="U111" s="50"/>
    </row>
    <row r="112" spans="1:22" ht="12.75" customHeight="1" x14ac:dyDescent="0.25">
      <c r="A112" s="88"/>
      <c r="B112" s="89"/>
      <c r="C112" s="48"/>
      <c r="D112" s="89"/>
      <c r="Q112" s="46"/>
      <c r="R112" s="46" t="s">
        <v>119</v>
      </c>
      <c r="S112" s="142">
        <f>$T83+$S110</f>
        <v>0</v>
      </c>
      <c r="T112" s="143"/>
      <c r="U112" s="47" t="s">
        <v>94</v>
      </c>
    </row>
    <row r="113" spans="1:21" ht="12.75" customHeight="1" x14ac:dyDescent="0.25">
      <c r="A113" s="90"/>
      <c r="B113" s="92"/>
      <c r="C113" s="91"/>
      <c r="D113" s="92"/>
      <c r="Q113" s="46"/>
      <c r="R113" s="46" t="s">
        <v>120</v>
      </c>
      <c r="S113" s="142">
        <f>$T83+$T109</f>
        <v>0</v>
      </c>
      <c r="T113" s="143"/>
      <c r="U113" s="51" t="s">
        <v>95</v>
      </c>
    </row>
    <row r="114" spans="1:21" ht="9" customHeight="1" x14ac:dyDescent="0.25">
      <c r="A114" s="144" t="s">
        <v>97</v>
      </c>
      <c r="B114" s="144"/>
      <c r="C114" s="145" t="s">
        <v>98</v>
      </c>
      <c r="D114" s="145"/>
    </row>
  </sheetData>
  <sheetProtection sheet="1" objects="1" scenarios="1" selectLockedCells="1"/>
  <mergeCells count="156">
    <mergeCell ref="S7:T7"/>
    <mergeCell ref="A8:I8"/>
    <mergeCell ref="A10:I13"/>
    <mergeCell ref="A16:I16"/>
    <mergeCell ref="J16:T16"/>
    <mergeCell ref="A18:T18"/>
    <mergeCell ref="S31:T31"/>
    <mergeCell ref="S34:T34"/>
    <mergeCell ref="S35:T35"/>
    <mergeCell ref="S36:T36"/>
    <mergeCell ref="J40:O40"/>
    <mergeCell ref="Q40:T40"/>
    <mergeCell ref="S20:T20"/>
    <mergeCell ref="S21:T21"/>
    <mergeCell ref="S22:T22"/>
    <mergeCell ref="A24:T24"/>
    <mergeCell ref="S27:T27"/>
    <mergeCell ref="S29:T29"/>
    <mergeCell ref="C55:L55"/>
    <mergeCell ref="N55:T55"/>
    <mergeCell ref="C56:L56"/>
    <mergeCell ref="N56:T56"/>
    <mergeCell ref="B57:T57"/>
    <mergeCell ref="C59:D59"/>
    <mergeCell ref="F59:L59"/>
    <mergeCell ref="N59:T59"/>
    <mergeCell ref="J41:O41"/>
    <mergeCell ref="Q41:T41"/>
    <mergeCell ref="G43:H43"/>
    <mergeCell ref="J43:O43"/>
    <mergeCell ref="Q43:T43"/>
    <mergeCell ref="A44:F44"/>
    <mergeCell ref="G44:H44"/>
    <mergeCell ref="J44:O44"/>
    <mergeCell ref="Q44:T44"/>
    <mergeCell ref="B69:K69"/>
    <mergeCell ref="L69:N69"/>
    <mergeCell ref="P69:R69"/>
    <mergeCell ref="B70:K70"/>
    <mergeCell ref="L70:N70"/>
    <mergeCell ref="P70:R70"/>
    <mergeCell ref="C60:D60"/>
    <mergeCell ref="F60:L60"/>
    <mergeCell ref="N60:T60"/>
    <mergeCell ref="A62:T62"/>
    <mergeCell ref="S63:T63"/>
    <mergeCell ref="S66:T66"/>
    <mergeCell ref="B73:K73"/>
    <mergeCell ref="L73:N73"/>
    <mergeCell ref="P73:R73"/>
    <mergeCell ref="B74:K74"/>
    <mergeCell ref="L74:N74"/>
    <mergeCell ref="P74:R74"/>
    <mergeCell ref="B71:K71"/>
    <mergeCell ref="L71:N71"/>
    <mergeCell ref="P71:R71"/>
    <mergeCell ref="B72:K72"/>
    <mergeCell ref="L72:N72"/>
    <mergeCell ref="P72:R72"/>
    <mergeCell ref="B77:K77"/>
    <mergeCell ref="L77:N77"/>
    <mergeCell ref="P77:R77"/>
    <mergeCell ref="B78:K78"/>
    <mergeCell ref="L78:N78"/>
    <mergeCell ref="P78:R78"/>
    <mergeCell ref="B75:K75"/>
    <mergeCell ref="L75:N75"/>
    <mergeCell ref="P75:R75"/>
    <mergeCell ref="B76:K76"/>
    <mergeCell ref="L76:N76"/>
    <mergeCell ref="P76:R76"/>
    <mergeCell ref="B81:K81"/>
    <mergeCell ref="L81:N81"/>
    <mergeCell ref="P81:R81"/>
    <mergeCell ref="B82:K82"/>
    <mergeCell ref="L82:N82"/>
    <mergeCell ref="P82:R82"/>
    <mergeCell ref="B79:K79"/>
    <mergeCell ref="L79:N79"/>
    <mergeCell ref="P79:R79"/>
    <mergeCell ref="B80:K80"/>
    <mergeCell ref="L80:N80"/>
    <mergeCell ref="P80:R80"/>
    <mergeCell ref="S94:T94"/>
    <mergeCell ref="O95:P95"/>
    <mergeCell ref="Q95:R95"/>
    <mergeCell ref="B96:H96"/>
    <mergeCell ref="I96:K96"/>
    <mergeCell ref="O96:P96"/>
    <mergeCell ref="Q96:R96"/>
    <mergeCell ref="A86:T86"/>
    <mergeCell ref="A87:T87"/>
    <mergeCell ref="A88:T88"/>
    <mergeCell ref="A89:T89"/>
    <mergeCell ref="A90:T90"/>
    <mergeCell ref="A94:A95"/>
    <mergeCell ref="B94:H95"/>
    <mergeCell ref="I94:K95"/>
    <mergeCell ref="L94:L95"/>
    <mergeCell ref="M94:M95"/>
    <mergeCell ref="B97:H97"/>
    <mergeCell ref="I97:K97"/>
    <mergeCell ref="O97:P97"/>
    <mergeCell ref="Q97:R97"/>
    <mergeCell ref="B98:H98"/>
    <mergeCell ref="I98:K98"/>
    <mergeCell ref="O98:P98"/>
    <mergeCell ref="Q98:R98"/>
    <mergeCell ref="N94:P94"/>
    <mergeCell ref="Q94:R94"/>
    <mergeCell ref="B101:H101"/>
    <mergeCell ref="I101:K101"/>
    <mergeCell ref="O101:P101"/>
    <mergeCell ref="Q101:R101"/>
    <mergeCell ref="B102:H102"/>
    <mergeCell ref="I102:K102"/>
    <mergeCell ref="O102:P102"/>
    <mergeCell ref="Q102:R102"/>
    <mergeCell ref="B99:H99"/>
    <mergeCell ref="I99:K99"/>
    <mergeCell ref="O99:P99"/>
    <mergeCell ref="Q99:R99"/>
    <mergeCell ref="B100:H100"/>
    <mergeCell ref="I100:K100"/>
    <mergeCell ref="O100:P100"/>
    <mergeCell ref="Q100:R100"/>
    <mergeCell ref="B105:H105"/>
    <mergeCell ref="I105:K105"/>
    <mergeCell ref="O105:P105"/>
    <mergeCell ref="Q105:R105"/>
    <mergeCell ref="B106:H106"/>
    <mergeCell ref="I106:K106"/>
    <mergeCell ref="O106:P106"/>
    <mergeCell ref="Q106:R106"/>
    <mergeCell ref="B103:H103"/>
    <mergeCell ref="I103:K103"/>
    <mergeCell ref="O103:P103"/>
    <mergeCell ref="Q103:R103"/>
    <mergeCell ref="B104:H104"/>
    <mergeCell ref="I104:K104"/>
    <mergeCell ref="O104:P104"/>
    <mergeCell ref="Q104:R104"/>
    <mergeCell ref="A109:D109"/>
    <mergeCell ref="S110:T110"/>
    <mergeCell ref="S112:T112"/>
    <mergeCell ref="S113:T113"/>
    <mergeCell ref="A114:B114"/>
    <mergeCell ref="C114:D114"/>
    <mergeCell ref="B107:H107"/>
    <mergeCell ref="I107:K107"/>
    <mergeCell ref="O107:P107"/>
    <mergeCell ref="Q107:R107"/>
    <mergeCell ref="B108:H108"/>
    <mergeCell ref="I108:K108"/>
    <mergeCell ref="O108:P108"/>
    <mergeCell ref="Q108:R108"/>
  </mergeCells>
  <conditionalFormatting sqref="B47">
    <cfRule type="expression" dxfId="8" priority="9">
      <formula>Contract_Agreement_Date=""</formula>
    </cfRule>
  </conditionalFormatting>
  <conditionalFormatting sqref="I40">
    <cfRule type="expression" dxfId="7" priority="8">
      <formula>WO_SA_Date=""</formula>
    </cfRule>
  </conditionalFormatting>
  <conditionalFormatting sqref="A70">
    <cfRule type="expression" dxfId="6" priority="7">
      <formula>Conditional_Yellow_Fill=TRUE</formula>
    </cfRule>
  </conditionalFormatting>
  <conditionalFormatting sqref="B70">
    <cfRule type="expression" dxfId="5" priority="6">
      <formula>Conditional_Yellow_Fill=TRUE</formula>
    </cfRule>
  </conditionalFormatting>
  <conditionalFormatting sqref="L70:N70">
    <cfRule type="expression" dxfId="4" priority="5">
      <formula>Conditional_Yellow_Fill=TRUE</formula>
    </cfRule>
  </conditionalFormatting>
  <conditionalFormatting sqref="O70">
    <cfRule type="expression" dxfId="3" priority="4">
      <formula>Conditional_Yellow_Fill=TRUE</formula>
    </cfRule>
  </conditionalFormatting>
  <conditionalFormatting sqref="P70">
    <cfRule type="expression" dxfId="2" priority="3">
      <formula>Conditional_Yellow_Fill=TRUE</formula>
    </cfRule>
  </conditionalFormatting>
  <conditionalFormatting sqref="S70">
    <cfRule type="expression" dxfId="1" priority="2">
      <formula>Conditional_Yellow_Fill=TRUE</formula>
    </cfRule>
  </conditionalFormatting>
  <conditionalFormatting sqref="T2 A10:I13 A18:T18 J16:T16 K11:K12 R11:R13 S7:T7 S29:T29 J40:O40 J43:O43 C55:L55 C59:D59 F59:L59 A71:S82 A87:T90 A97:N108">
    <cfRule type="expression" dxfId="0" priority="1">
      <formula>Conditional_Yellow_Fill=TRUE</formula>
    </cfRule>
  </conditionalFormatting>
  <dataValidations count="7">
    <dataValidation allowBlank="1" showInputMessage="1" showErrorMessage="1" promptTitle="Address Field" prompt="Use &quot;Alt&quot; + &quot;Enter&quot; to return text to the next line. (max 3 lines)" sqref="A10:I13"/>
    <dataValidation type="list" allowBlank="1" showDropDown="1" showInputMessage="1" showErrorMessage="1" sqref="L96:L108">
      <formula1>"y,n,a"</formula1>
    </dataValidation>
    <dataValidation type="list" allowBlank="1" showDropDown="1" showInputMessage="1" showErrorMessage="1" sqref="M96:M108">
      <formula1>"y,n"</formula1>
    </dataValidation>
    <dataValidation type="list" allowBlank="1" showInputMessage="1" showErrorMessage="1" sqref="S7:T7">
      <formula1>"MINOR WORKS,DESIGN BUILD (MAJOR)"</formula1>
    </dataValidation>
    <dataValidation type="date" operator="greaterThan" allowBlank="1" showInputMessage="1" showErrorMessage="1" errorTitle="Invalid Date" error="The date entered must be later than 2010-01-03 and in the format 'yyyy-mm-dd'." sqref="T2">
      <formula1>40181</formula1>
    </dataValidation>
    <dataValidation type="list" allowBlank="1" showInputMessage="1" showErrorMessage="1" sqref="S29:T29">
      <formula1>"Yes,No"</formula1>
    </dataValidation>
    <dataValidation type="list" allowBlank="1" showInputMessage="1" showErrorMessage="1" sqref="L70:N82">
      <formula1>"Add,Delete,Increase,Decrease"</formula1>
    </dataValidation>
  </dataValidations>
  <printOptions horizontalCentered="1"/>
  <pageMargins left="0.39370078740157499" right="0.118110236220472" top="0.23622047244094499" bottom="0.23622047244094499" header="0" footer="0"/>
  <pageSetup fitToHeight="0" orientation="portrait" horizontalDpi="4294967293" verticalDpi="4294967293" r:id="rId1"/>
  <headerFooter>
    <oddFooter>&amp;L&amp;8H0177 (February 15, 2018)&amp;C&amp;"-,Bold"&amp;8Distribution &amp;"-,Regular"- Accounts Payable   Copies - Contractor, Min. Rep./Mgr., Project Mgr.&amp;R&amp;8&amp;A :  Page  &amp;P  of  &amp;N</oddFooter>
  </headerFooter>
  <rowBreaks count="1" manualBreakCount="1">
    <brk id="60" max="16383" man="1"/>
  </rowBreaks>
  <drawing r:id="rId2"/>
  <legacyDrawing r:id="rId3"/>
</worksheet>
</file>

<file path=customUI/_rels/customUI.xml.rels><?xml version="1.0" encoding="UTF-8" standalone="yes"?>
<Relationships xmlns="http://schemas.openxmlformats.org/package/2006/relationships"><Relationship Id="Btn-PDF-1" Type="http://schemas.openxmlformats.org/officeDocument/2006/relationships/image" Target="images/Btn-PDF-10.png"/></Relationships>
</file>

<file path=customUI/_rels/customUI14.xml.rels><?xml version="1.0" encoding="UTF-8" standalone="yes"?>
<Relationships xmlns="http://schemas.openxmlformats.org/package/2006/relationships"><Relationship Id="Btn-PDF-1" Type="http://schemas.openxmlformats.org/officeDocument/2006/relationships/image" Target="images/Btn-PDF-1.png"/></Relationships>
</file>

<file path=customUI/customUI.xml><?xml version="1.0" encoding="utf-8"?>
<customUI xmlns="http://schemas.microsoft.com/office/2006/01/customui" onLoad="LoadRibbon">
  <commands>
    <command idMso="Copy" onAction="CmdOnAction"/>
    <command idMso="Paste" onAction="CmdOnAction"/>
    <command idMso="PasteSpecialDialog" onAction="CmdOnAction"/>
    <command idMso="FileSaveAs" onAction="CmdOnAction"/>
    <command idMso="FileSaveAsPdfOrXps" onAction="CmdOnAction"/>
    <command idMso="CellsInsertDialog" onAction="CmdOnAction"/>
    <command idMso="CellsInsertSmart" onAction="CmdOnAction"/>
    <command idMso="CellsDeleteSmart" onAction="CmdOnAction"/>
    <command idMso="SheetRowsInsert" onAction="CmdOnAction"/>
    <command idMso="SheetRowsDelete" onAction="CmdOnAction"/>
    <command idMso="SheetColumnsInsert" onAction="CmdOnAction"/>
    <command idMso="SheetColumnsDelete" onAction="CmdOnAction"/>
    <command idMso="CellsDelete" onAction="CmdOnAction"/>
    <command idMso="RowsUnhide" onAction="CmdOnAction"/>
    <command idMso="ApplicationOptionsDialog" enabled="false"/>
  </commands>
  <ribbon startFromScratch="false">
    <contextualTabs>
      <tabSet idMso="TabSetChartTools" getVisible="GetVisible"/>
      <tabSet idMso="TabSetPivotChartTools" getVisible="GetVisible"/>
      <tabSet idMso="TabSetTableToolsExcel" getVisible="GetVisible"/>
    </contextualTabs>
    <tabs>
      <tab id="TabH0177" label="H0177" insertBeforeMso="TabHome" getVisible="GetVisible">
        <group id="CustomGroup" label="Work Order / Supplemental Agreement Reports">
          <button id="BtnSummary" label="Summary Report" size="normal" supertip="Go to Summary Sheet" onAction="BtnOnAction" imageMso="TableStyleTotalsRow"/>
          <dropDown id="DD-WOSANavigation" label="Navigate To:" sizeString="WWWWWW" supertip="Activate Selected WOSA" getItemCount="WOSA_GetItemCount" getItemLabel="WOSA_GetItemLabel" getSelectedItemIndex="WOSA_GetSelectedItemIndex" onAction="WOSA_GetItemSelected"/>
          <button id="BtnFreezePanes" size="normal" getLabel="GetLabel" onAction="BtnOnAction" getVisible="GetVisible" imageMso="FreezePanes"/>
          <separator id="Sep1"/>
          <button id="BtnNewWOSA" label="Create New WOSA" size="large" onAction="BtnOnAction" imageMso="TableDrawTable" tag="Create"/>
          <button id="BtnCopyWOSA" label="Copy Active WOSA" size="large" onAction="BtnOnAction" imageMso="QuerySelectQueryType" tag="Copy"/>
          <button id="BtnDeleteWOSA" label="Delete Work Report" size="large" onAction="BtnOnAction" imageMso="TableDeleteRowsAndColumnsMenuWord"/>
          <separator id="Sep2"/>
          <button id="BtnConvertToPdf" label="Save WOSA As Pdf" size="large" onAction="BtnOnAction" image="Btn-PDF-1" tag="PDF"/>
          <separator id="Sep3"/>
          <button id="BtnInsertRow" label="Insert Row (WOSA)" size="normal" onAction="BtnOnAction" imageMso="CellsInsertDialog"/>
          <button id="BtnDeleteRow" label="Delete Row (WOSA)" size="normal" onAction="BtnOnAction" imageMso="CellsDelete"/>
          <button id="BtnInstructions" label="Instructions" size="normal" onAction="BtnOnAction" imageMso="Info"/>
        </group>
      </tab>
      <tab idMso="TabHome">
        <group idMso="GroupCells" getVisible="GetVisible"/>
      </tab>
      <tab idMso="TabView">
        <group idMso="GroupViewShowHide" getVisible="GetVisible"/>
      </tab>
      <tab idMso="TabReview">
        <group idMso="GroupChangesExcel" getVisible="GetVisible"/>
      </tab>
    </tabs>
  </ribbon>
</customUI>
</file>

<file path=customUI/customUI14.xml><?xml version="1.0" encoding="utf-8"?>
<customUI xmlns="http://schemas.microsoft.com/office/2009/07/customui" onLoad="LoadRibbon">
  <commands>
    <command idMso="Copy" onAction="CmdOnAction"/>
    <command idMso="Paste" onAction="CmdOnAction"/>
    <command idMso="PasteSpecialDialog" onAction="CmdOnAction"/>
    <command idMso="FileSaveAs" onAction="CmdOnAction"/>
    <command idMso="FileSaveAsPdfOrXps" onAction="CmdOnAction"/>
    <command idMso="CellsInsertDialog" onAction="CmdOnAction"/>
    <command idMso="CellsInsertSmart" onAction="CmdOnAction"/>
    <command idMso="CellsDeleteSmart" onAction="CmdOnAction"/>
    <command idMso="SheetRowsInsert" onAction="CmdOnAction"/>
    <command idMso="SheetRowsDelete" onAction="CmdOnAction"/>
    <command idMso="SheetColumnsInsert" onAction="CmdOnAction"/>
    <command idMso="SheetColumnsDelete" onAction="CmdOnAction"/>
    <command idMso="CellsDelete" onAction="CmdOnAction"/>
    <command idMso="RowsUnhide" onAction="CmdOnAction"/>
    <command idMso="ApplicationOptionsDialog" enabled="false"/>
  </commands>
  <ribbon startFromScratch="false">
    <contextualTabs>
      <tabSet idMso="TabSetChartTools" getVisible="GetVisible"/>
      <tabSet idMso="TabSetPivotChartTools" getVisible="GetVisible"/>
      <tabSet idMso="TabSetTableToolsExcel" getVisible="GetVisible"/>
    </contextualTabs>
    <tabs>
      <tab id="TabH0177" label="H0177" insertBeforeMso="TabHome" getVisible="GetVisible">
        <group id="CustomGroup" label="Work Order / Supplemental Agreement Reports">
          <button id="BtnSummary" label="Summary Report" size="normal" supertip="Go to Summary Sheet" onAction="BtnOnAction" imageMso="TableStyleTotalsRow"/>
          <dropDown id="DD-WOSANavigation" label="Navigate To:" sizeString="WWWWWW" supertip="Activate Selected WOSA" getItemCount="WOSA_GetItemCount" getItemLabel="WOSA_GetItemLabel" getSelectedItemIndex="WOSA_GetSelectedItemIndex" onAction="WOSA_GetItemSelected"/>
          <button id="BtnFreezePanes" size="normal" getLabel="GetLabel" onAction="BtnOnAction" getVisible="GetVisible" imageMso="FreezePanes"/>
          <separator id="Sep1"/>
          <button id="BtnNewWOSA" label="Create New WOSA" size="large" onAction="BtnOnAction" imageMso="TableDrawTable" tag="Create"/>
          <button id="BtnCopyWOSA" label="Copy Active WOSA" size="large" onAction="BtnOnAction" imageMso="QuerySelectQueryType" tag="Copy"/>
          <button id="BtnDeleteWOSA" label="Delete Work Report" size="large" onAction="BtnOnAction" imageMso="TableDeleteRowsAndColumnsMenuWord"/>
          <separator id="Sep2"/>
          <button id="BtnConvertToPdf" label="Save WOSA As Pdf" size="large" onAction="BtnOnAction" image="Btn-PDF-1" tag="PDF"/>
          <separator id="Sep3"/>
          <button id="BtnInsertRow" label="Insert Row (WOSA)" size="normal" onAction="BtnOnAction" imageMso="CellsInsertDialog"/>
          <button id="BtnDeleteRow" label="Delete Row (WOSA)" size="normal" onAction="BtnOnAction" imageMso="CellsDelete"/>
          <button id="BtnInstructions" label="Instructions" size="normal" onAction="BtnOnAction" imageMso="Info"/>
        </group>
      </tab>
      <tab idMso="TabHome">
        <group idMso="GroupCells" getVisible="GetVisible"/>
      </tab>
      <tab idMso="TabView">
        <group idMso="GroupViewShowHide" getVisible="GetVisible"/>
      </tab>
      <tab idMso="TabReview">
        <group idMso="GroupChangesExcel" getVisible="GetVisible"/>
      </tab>
    </tabs>
  </ribbon>
  <backstage>
    <button idMso="FileSave" visible="true"/>
    <button idMso="FileSaveAs" visible="true"/>
    <button idMso="FileOpen" visible="true"/>
    <button idMso="FileClose" visible="true"/>
    <button idMso="ApplicationOptionsDialog" visible="false"/>
    <button idMso="FileExit" visible="true"/>
    <tab idMso="TabInfo" visible="false"/>
    <tab idMso="TabRecent" visible="true"/>
    <tab idMso="TabNew" visible="false"/>
    <tab idMso="TabPrint" visible="true"/>
    <tab idMso="TabShare" visible="false"/>
    <tab idMso="TabHelp" visible="false"/>
    <tab idMso="TabPublish" visible="false"/>
    <tab idMso="TabSave" visible="true"/>
    <tab idMso="TabOfficeStart" visible="false"/>
  </backstage>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Instructions</vt:lpstr>
      <vt:lpstr>Summary</vt:lpstr>
      <vt:lpstr>WOSA1</vt:lpstr>
      <vt:lpstr>Contract_Agreement_Date</vt:lpstr>
      <vt:lpstr>Contractor_Name</vt:lpstr>
      <vt:lpstr>General_Conditions_Date</vt:lpstr>
      <vt:lpstr>'H0177'!Print_Area</vt:lpstr>
      <vt:lpstr>Instructions!Print_Area</vt:lpstr>
      <vt:lpstr>WOSA1!Print_Area</vt:lpstr>
      <vt:lpstr>'H0177'!Print_Titles</vt:lpstr>
      <vt:lpstr>WOSA1!Print_Titles</vt:lpstr>
      <vt:lpstr>Project_Number</vt:lpstr>
      <vt:lpstr>Tender_Price</vt:lpstr>
    </vt:vector>
  </TitlesOfParts>
  <Company>Condotta Information Systems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J Condotta</dc:creator>
  <cp:lastModifiedBy>Stefano J Condotta</cp:lastModifiedBy>
  <cp:lastPrinted>2016-01-19T21:18:48Z</cp:lastPrinted>
  <dcterms:created xsi:type="dcterms:W3CDTF">2009-11-25T07:53:27Z</dcterms:created>
  <dcterms:modified xsi:type="dcterms:W3CDTF">2018-02-16T20:17:11Z</dcterms:modified>
</cp:coreProperties>
</file>