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108"/>
  <workbookPr/>
  <bookViews>
    <workbookView xWindow="10940" yWindow="2420" windowWidth="33320" windowHeight="18340" activeTab="2"/>
  </bookViews>
  <sheets>
    <sheet name="Instructions" sheetId="2" r:id="rId1"/>
    <sheet name="Material Codes" sheetId="13" r:id="rId2"/>
    <sheet name="Usage - Letter size" sheetId="12" r:id="rId3"/>
    <sheet name="Service Areas" sheetId="8" r:id="rId4"/>
  </sheets>
  <definedNames>
    <definedName name="_xlnm.Print_Area" localSheetId="2">'Usage - Letter size'!$A$1:$K$56</definedName>
  </definedNames>
  <calcPr calcId="191029"/>
  <extLst/>
</workbook>
</file>

<file path=xl/sharedStrings.xml><?xml version="1.0" encoding="utf-8"?>
<sst xmlns="http://schemas.openxmlformats.org/spreadsheetml/2006/main" count="247" uniqueCount="234">
  <si>
    <t>MATERIAL TYPE</t>
  </si>
  <si>
    <t>PROJECT</t>
  </si>
  <si>
    <t>TOTAL</t>
  </si>
  <si>
    <t>Signature</t>
  </si>
  <si>
    <t>Name</t>
  </si>
  <si>
    <t>Title</t>
  </si>
  <si>
    <t>STOB</t>
  </si>
  <si>
    <t>RC</t>
  </si>
  <si>
    <t>DESCRIPTION</t>
  </si>
  <si>
    <t>Date</t>
  </si>
  <si>
    <t>Outside Parties Materials Sales  (PST &amp; GST)</t>
  </si>
  <si>
    <t>PIT NAME</t>
  </si>
  <si>
    <t>Maint. Cont. Aggregate Recovery  (PST &amp; GST)</t>
  </si>
  <si>
    <t>Phone No.</t>
  </si>
  <si>
    <t xml:space="preserve">MAINTENANCE CONTRACTOR: </t>
  </si>
  <si>
    <t>AGGREGATE UNIT PRICE</t>
  </si>
  <si>
    <t>MINISTRY:</t>
  </si>
  <si>
    <t>RC:</t>
  </si>
  <si>
    <t>USAGE CODE:</t>
  </si>
  <si>
    <t>1 = Intra-Ministry, 2 = Maintenance Contractor, 3 = Outside Parties Sales</t>
  </si>
  <si>
    <t>TOTAL AGGREGATE COST</t>
  </si>
  <si>
    <t>PST 7%</t>
  </si>
  <si>
    <t>TOTALS</t>
  </si>
  <si>
    <t>SUBTOTALS</t>
  </si>
  <si>
    <t>USER SIGNING AUTHORITY:</t>
  </si>
  <si>
    <t>TAXES</t>
  </si>
  <si>
    <t>PRETAX SUBTOTALS</t>
  </si>
  <si>
    <t>SERVICE AREA</t>
  </si>
  <si>
    <t>USAGE DATES:</t>
  </si>
  <si>
    <t>PRODUCT:</t>
  </si>
  <si>
    <t>BUS. FUNCT:</t>
  </si>
  <si>
    <t>WORK ACT:</t>
  </si>
  <si>
    <t>SERV. LINE:</t>
  </si>
  <si>
    <t>COST TYPE:</t>
  </si>
  <si>
    <t>and PHONE NUMBER.</t>
  </si>
  <si>
    <t>TOTAL USAGE FEE COST</t>
  </si>
  <si>
    <t>INSTRUCTIONS:</t>
  </si>
  <si>
    <t>PROJECT # :</t>
  </si>
  <si>
    <t>PIT NUMBER</t>
  </si>
  <si>
    <t>PROJECT NAME:</t>
  </si>
  <si>
    <t>PROJECT NAME or COMMENTS:</t>
  </si>
  <si>
    <t>USAGE m3</t>
  </si>
  <si>
    <t>SERVICE AREA NUMBER</t>
  </si>
  <si>
    <t>SERVICE AREA NAME</t>
  </si>
  <si>
    <t>South Island</t>
  </si>
  <si>
    <t>Central Island</t>
  </si>
  <si>
    <t>North Island</t>
  </si>
  <si>
    <t>Howe Sound</t>
  </si>
  <si>
    <t>Sunshine Coast</t>
  </si>
  <si>
    <t>Lower Mainland</t>
  </si>
  <si>
    <t>Fraser Valley</t>
  </si>
  <si>
    <t>MATERIAL TYPE, CUBIC METRE USAGE and AGGREGATE UNIT PRICE.</t>
  </si>
  <si>
    <t xml:space="preserve">REGION 1, 2 OR 3:  </t>
  </si>
  <si>
    <t>For MoT Office Use Only:</t>
  </si>
  <si>
    <t>Vendor ID:</t>
  </si>
  <si>
    <t>Site #:</t>
  </si>
  <si>
    <t>Batch Control Date:</t>
  </si>
  <si>
    <t>JV Date:</t>
  </si>
  <si>
    <t>25500233SA08</t>
  </si>
  <si>
    <t>25500232SA09</t>
  </si>
  <si>
    <t>25500232SA10</t>
  </si>
  <si>
    <t>25500231SA11</t>
  </si>
  <si>
    <t>25500231SA12</t>
  </si>
  <si>
    <t>25500233SA13</t>
  </si>
  <si>
    <t>25500234SA14</t>
  </si>
  <si>
    <t>25500234SA15</t>
  </si>
  <si>
    <t>25500235SA16</t>
  </si>
  <si>
    <t>25500235SA17</t>
  </si>
  <si>
    <t>25500235SA18</t>
  </si>
  <si>
    <t>25500PROJ231</t>
  </si>
  <si>
    <t>25500PROJ232</t>
  </si>
  <si>
    <t>25500PROJ233</t>
  </si>
  <si>
    <t>25500PROJ234</t>
  </si>
  <si>
    <t>25500PROJ235</t>
  </si>
  <si>
    <t>25500PROJ254</t>
  </si>
  <si>
    <t>25500PROJ255</t>
  </si>
  <si>
    <t>25500PROJ256</t>
  </si>
  <si>
    <t>25500PROJ257</t>
  </si>
  <si>
    <t>25500PROJ260</t>
  </si>
  <si>
    <t>4.  Subtotals, taxes and totals will be automatically calculated.</t>
  </si>
  <si>
    <t>Lakes</t>
  </si>
  <si>
    <t>Thompson</t>
  </si>
  <si>
    <t>Kootenay Boundary</t>
  </si>
  <si>
    <t>North Coast</t>
  </si>
  <si>
    <t>Selkirk</t>
  </si>
  <si>
    <t>Skeena</t>
  </si>
  <si>
    <t>Nechako</t>
  </si>
  <si>
    <t>South Okanagan</t>
  </si>
  <si>
    <t>North Peace</t>
  </si>
  <si>
    <t>Fort George</t>
  </si>
  <si>
    <t>Central Kootenay</t>
  </si>
  <si>
    <t>South cariboo</t>
  </si>
  <si>
    <t>Nicola</t>
  </si>
  <si>
    <t>Central Cariboo</t>
  </si>
  <si>
    <t>North cariboo</t>
  </si>
  <si>
    <t>Stikine</t>
  </si>
  <si>
    <t>South Peace</t>
  </si>
  <si>
    <t>Robson</t>
  </si>
  <si>
    <t>East Kootenay</t>
  </si>
  <si>
    <t>Buckley Nass</t>
  </si>
  <si>
    <t>Okanagan-Shuswap</t>
  </si>
  <si>
    <t>1.  Indicate REGION 1, 2 or 3 in the First Blue Box.</t>
  </si>
  <si>
    <t>2.  Input USAGE CODE in the Second Blue Box.  This will be used to calculate the applicable taxes.</t>
  </si>
  <si>
    <t>JV #:</t>
  </si>
  <si>
    <t>Batch Control #:</t>
  </si>
  <si>
    <t>Invoice #:</t>
  </si>
  <si>
    <t>PRODUCT</t>
  </si>
  <si>
    <t>BUS FUNCT</t>
  </si>
  <si>
    <t>WORK ACT</t>
  </si>
  <si>
    <t>COST TYPE</t>
  </si>
  <si>
    <t>Construc</t>
  </si>
  <si>
    <t>Other Cons</t>
  </si>
  <si>
    <t>Gravel</t>
  </si>
  <si>
    <t>USAGE FEE</t>
  </si>
  <si>
    <t>MINISTRY REPORTING</t>
  </si>
  <si>
    <t>1.  Fill out MINISTRY, PROJECT NAME, USAGE DATES, PROJECT NUMBER, RC, SERVICE LINE,</t>
  </si>
  <si>
    <t>MAINTENANCE CONTRACTOR REPORTING</t>
  </si>
  <si>
    <t>1.  Fill out MAINTENANCE CONTRACTOR NAME, USAGE DATES and PROJECTS OR COMMENTS.</t>
  </si>
  <si>
    <t>2.  Maintenance Contractor user fills out the USER SIGNING AUTHORITY, including NAME, TITLE</t>
  </si>
  <si>
    <r>
      <t xml:space="preserve">Note:  ALL REPORTING and FORWARDING of GRAVEL USE FORMS IS DONE </t>
    </r>
    <r>
      <rPr>
        <b/>
        <u val="single"/>
        <sz val="11"/>
        <color indexed="10"/>
        <rFont val="Arial"/>
        <family val="2"/>
      </rPr>
      <t>VIA Email where appropriate</t>
    </r>
    <r>
      <rPr>
        <b/>
        <sz val="11"/>
        <color indexed="10"/>
        <rFont val="Arial"/>
        <family val="2"/>
      </rPr>
      <t>.</t>
    </r>
  </si>
  <si>
    <t>REGION 1 &amp; 3 Reporting Procedures</t>
  </si>
  <si>
    <t>REGION 2 Reporting Procedures</t>
  </si>
  <si>
    <t xml:space="preserve">   PRODUCT, BUSINESS FUNCTION, WORK ACTIVITY and COST TYPE  (CPS and ORCA Coding).</t>
  </si>
  <si>
    <t>3. Forward form to the Regional Operations Technician for verification.</t>
  </si>
  <si>
    <t>4. Regional Operations Technician forwards verified form to FINANCE for processing and cc to Regional Gravel Resource Manager.</t>
  </si>
  <si>
    <t>5. Finance forwards offset verification by email to the originator and MoT Regional Operations Office.</t>
  </si>
  <si>
    <t>3. Forward the form to the appropriate MoT District Office.</t>
  </si>
  <si>
    <t>5.  Forward form to the Regional Operations Technician for verification.</t>
  </si>
  <si>
    <t>6. Regional Operations Technician forwards verified form to FINANCE for processing and cc to Regional Gravel Resource Manager.</t>
  </si>
  <si>
    <t>7. Finance forwards offset verification by email to the originator and MoT Regional Operations Office.</t>
  </si>
  <si>
    <t>4. The District selects the Recovery PRODUCT from the pick list in the YELLOW box (lower portion of form).</t>
  </si>
  <si>
    <t>2. Select the Recovery PRODUCT from the pick list in the YELLOW box (lower portion of form).</t>
  </si>
  <si>
    <t>3.  Fill out SERVICE AREA, PIT NAME, PIT NUMBER,</t>
  </si>
  <si>
    <r>
      <t>Intra-Min. Usage Fee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(no taxes)</t>
    </r>
  </si>
  <si>
    <t>GST 5%</t>
  </si>
  <si>
    <t>55OCG</t>
  </si>
  <si>
    <t>GAUR Number:</t>
  </si>
  <si>
    <t>00000</t>
  </si>
  <si>
    <t>Service Line</t>
  </si>
  <si>
    <r>
      <t>Maint. Cont. Usage Fee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(GST)</t>
    </r>
  </si>
  <si>
    <t>Inv. Date:</t>
  </si>
  <si>
    <t xml:space="preserve">Usage Dates: </t>
  </si>
  <si>
    <t>ABBREVIATION</t>
  </si>
  <si>
    <t>PIT</t>
  </si>
  <si>
    <t>pit-run granular aggregate</t>
  </si>
  <si>
    <t>SPIT</t>
  </si>
  <si>
    <t>screened pit-run aggregate</t>
  </si>
  <si>
    <t>25HFS</t>
  </si>
  <si>
    <t>19/25mm high fines surfacing</t>
  </si>
  <si>
    <t>25IGB</t>
  </si>
  <si>
    <t>19/25mm intermediate graded base</t>
  </si>
  <si>
    <t>25OGB</t>
  </si>
  <si>
    <t>19/25mm open graded base</t>
  </si>
  <si>
    <t>25WGB</t>
  </si>
  <si>
    <t>19/25mm well graded base</t>
  </si>
  <si>
    <t>50IGB</t>
  </si>
  <si>
    <t>38/50mm intermediate graded base</t>
  </si>
  <si>
    <t>50OGB</t>
  </si>
  <si>
    <t>38/50mm open graded base</t>
  </si>
  <si>
    <t>50WGB</t>
  </si>
  <si>
    <t>38/50mm well graded base</t>
  </si>
  <si>
    <t>75IGB</t>
  </si>
  <si>
    <t>75mm intermediate graded base</t>
  </si>
  <si>
    <t>75OGB</t>
  </si>
  <si>
    <t>75mm open graded base</t>
  </si>
  <si>
    <t>75WGB</t>
  </si>
  <si>
    <t>75mm well graded base</t>
  </si>
  <si>
    <t>25RIP</t>
  </si>
  <si>
    <t>25 kg riprap</t>
  </si>
  <si>
    <t>100RIP</t>
  </si>
  <si>
    <t>100 kg rip rap</t>
  </si>
  <si>
    <t>250RIP</t>
  </si>
  <si>
    <t>250 kg rip rap</t>
  </si>
  <si>
    <t>500RIP</t>
  </si>
  <si>
    <t>500 kg rip rap</t>
  </si>
  <si>
    <t>BDS</t>
  </si>
  <si>
    <t>blend sand</t>
  </si>
  <si>
    <t>BEF</t>
  </si>
  <si>
    <t>bridge endfill</t>
  </si>
  <si>
    <t>BLS</t>
  </si>
  <si>
    <t>blinding sand</t>
  </si>
  <si>
    <t>BRW</t>
  </si>
  <si>
    <t>granular borrow</t>
  </si>
  <si>
    <t>CAMA</t>
  </si>
  <si>
    <t>coarse asphalt mix</t>
  </si>
  <si>
    <t>FAMA</t>
  </si>
  <si>
    <t>fine asphalt mix</t>
  </si>
  <si>
    <t>MAMA</t>
  </si>
  <si>
    <t>medium asphalt mix</t>
  </si>
  <si>
    <t>GSA</t>
  </si>
  <si>
    <t>graded seal aggregate - class A</t>
  </si>
  <si>
    <t>GSB</t>
  </si>
  <si>
    <t>graded seal aggregate - class B</t>
  </si>
  <si>
    <t>GSC</t>
  </si>
  <si>
    <t>graded seal aggregate - class C</t>
  </si>
  <si>
    <t>GSD</t>
  </si>
  <si>
    <t>graded seal aggregate - class D</t>
  </si>
  <si>
    <t>GSE</t>
  </si>
  <si>
    <t>graded seal aggregate - class E</t>
  </si>
  <si>
    <t>NRK</t>
  </si>
  <si>
    <t>natural rock</t>
  </si>
  <si>
    <t>QRK</t>
  </si>
  <si>
    <t>quarried rock</t>
  </si>
  <si>
    <t>RAG</t>
  </si>
  <si>
    <t>recycled asphalt grindings</t>
  </si>
  <si>
    <t>RJA</t>
  </si>
  <si>
    <t>reject aggregate</t>
  </si>
  <si>
    <t>RJR</t>
  </si>
  <si>
    <t>reject rock</t>
  </si>
  <si>
    <t>RJS</t>
  </si>
  <si>
    <t>reject sand</t>
  </si>
  <si>
    <t>SALT</t>
  </si>
  <si>
    <t>winter salt</t>
  </si>
  <si>
    <t>SGSB</t>
  </si>
  <si>
    <t>select granular sub-base</t>
  </si>
  <si>
    <t>SPAA</t>
  </si>
  <si>
    <t>superpave asphalt aggregate</t>
  </si>
  <si>
    <t>UCLGM</t>
  </si>
  <si>
    <t>unclassified granular material</t>
  </si>
  <si>
    <t>WAB</t>
  </si>
  <si>
    <t>winter abrasive</t>
  </si>
  <si>
    <t>WASH</t>
  </si>
  <si>
    <t>washed stone chips</t>
  </si>
  <si>
    <t>2.  Maintenance Contractor user fills out the USER SIGNING AUTHORITY, including NAME, TITLE and PHONE NUMBER.</t>
  </si>
  <si>
    <t>2. Select appropriate material type from "Material Codes" worksheet.</t>
  </si>
  <si>
    <t>3. Select the Recovery PRODUCT from the pick list in the YELLOW box (lower portion of form).</t>
  </si>
  <si>
    <r>
      <t xml:space="preserve">4.  Forward form to the Regional </t>
    </r>
    <r>
      <rPr>
        <b/>
        <sz val="11"/>
        <color rgb="FFFF0000"/>
        <rFont val="Arial"/>
        <family val="2"/>
      </rPr>
      <t>Administration Clerk</t>
    </r>
    <r>
      <rPr>
        <sz val="11"/>
        <rFont val="Arial"/>
        <family val="2"/>
      </rPr>
      <t xml:space="preserve"> for verification: Angie.Mohring@gov.bc.ca</t>
    </r>
  </si>
  <si>
    <t>5. Regional Admin Clerk forwards form to Aggregate Resource Manager for quantity usage tracking and FINANCE for processing.</t>
  </si>
  <si>
    <t>3. Select appropriate material type from "Material Codes" worksheet.</t>
  </si>
  <si>
    <t>4. Forward the form to the appropriate MoT District Office.</t>
  </si>
  <si>
    <t>5. The District selects the Recovery PRODUCT from the pick list in the YELLOW box (lower portion of form).</t>
  </si>
  <si>
    <r>
      <t xml:space="preserve">6. The form is forwarded to the Regional </t>
    </r>
    <r>
      <rPr>
        <b/>
        <sz val="11"/>
        <color rgb="FFFF0000"/>
        <rFont val="Arial"/>
        <family val="2"/>
      </rPr>
      <t>Admnistration Clerk for verification</t>
    </r>
    <r>
      <rPr>
        <sz val="11"/>
        <rFont val="Arial"/>
        <family val="2"/>
      </rPr>
      <t>: Angie Mohring@gov.bc.ca</t>
    </r>
  </si>
  <si>
    <t>7. Regional Admin Clerk forwards form to Aggregate Resource Manager for quantity usage tracking and FINANCE for processing.</t>
  </si>
  <si>
    <t>H1263 21/06/15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</si>
</sst>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5.5"/>
      <name val="Small Fonts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mall Fonts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8"/>
      <color rgb="FF000000"/>
      <name val="Tahoma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/>
      <bottom style="hair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1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2" borderId="0" xfId="0" applyFont="1" applyFill="1" applyBorder="1"/>
    <xf numFmtId="0" fontId="1" fillId="2" borderId="0" xfId="0" applyFont="1" applyFill="1" applyBorder="1"/>
    <xf numFmtId="0" fontId="0" fillId="0" borderId="0" xfId="0" applyFont="1" applyBorder="1"/>
    <xf numFmtId="0" fontId="0" fillId="0" borderId="2" xfId="0" applyBorder="1"/>
    <xf numFmtId="0" fontId="2" fillId="0" borderId="0" xfId="0" applyFont="1"/>
    <xf numFmtId="0" fontId="9" fillId="0" borderId="0" xfId="0" applyFont="1" applyAlignment="1">
      <alignment horizontal="right"/>
    </xf>
    <xf numFmtId="0" fontId="3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/>
    <xf numFmtId="0" fontId="12" fillId="0" borderId="0" xfId="0" applyFont="1"/>
    <xf numFmtId="0" fontId="0" fillId="0" borderId="0" xfId="0" applyFont="1" applyFill="1" applyBorder="1"/>
    <xf numFmtId="0" fontId="12" fillId="0" borderId="0" xfId="0" applyFont="1" quotePrefix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/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/>
    <xf numFmtId="0" fontId="1" fillId="0" borderId="0" xfId="0" applyFont="1"/>
    <xf numFmtId="0" fontId="17" fillId="0" borderId="0" xfId="0" applyFont="1"/>
    <xf numFmtId="0" fontId="15" fillId="0" borderId="0" xfId="0" applyFont="1"/>
    <xf numFmtId="0" fontId="18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Protection="1"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0" xfId="0" applyFont="1" applyProtection="1">
      <protection/>
    </xf>
    <xf numFmtId="0" fontId="15" fillId="0" borderId="0" xfId="0" applyFont="1" applyAlignment="1" applyProtection="1">
      <alignment horizontal="right" vertical="center"/>
      <protection/>
    </xf>
    <xf numFmtId="15" fontId="12" fillId="0" borderId="0" xfId="0" applyNumberFormat="1" applyFont="1" applyBorder="1" applyAlignment="1" applyProtection="1" quotePrefix="1">
      <alignment horizontal="left"/>
      <protection/>
    </xf>
    <xf numFmtId="0" fontId="12" fillId="0" borderId="0" xfId="0" applyFont="1" applyBorder="1" applyProtection="1"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44" fontId="8" fillId="0" borderId="3" xfId="16" applyNumberFormat="1" applyFont="1" applyBorder="1" applyProtection="1">
      <protection/>
    </xf>
    <xf numFmtId="44" fontId="8" fillId="0" borderId="4" xfId="16" applyNumberFormat="1" applyFont="1" applyBorder="1" applyProtection="1"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44" fontId="8" fillId="0" borderId="5" xfId="0" applyNumberFormat="1" applyFont="1" applyBorder="1" applyAlignment="1" applyProtection="1">
      <alignment/>
      <protection/>
    </xf>
    <xf numFmtId="44" fontId="8" fillId="0" borderId="5" xfId="0" applyNumberFormat="1" applyFont="1" applyBorder="1" applyProtection="1">
      <protection/>
    </xf>
    <xf numFmtId="0" fontId="0" fillId="0" borderId="0" xfId="0" applyProtection="1">
      <protection/>
    </xf>
    <xf numFmtId="44" fontId="8" fillId="0" borderId="3" xfId="0" applyNumberFormat="1" applyFont="1" applyBorder="1" applyAlignment="1" applyProtection="1">
      <alignment/>
      <protection/>
    </xf>
    <xf numFmtId="44" fontId="8" fillId="0" borderId="6" xfId="0" applyNumberFormat="1" applyFont="1" applyBorder="1" applyProtection="1">
      <protection/>
    </xf>
    <xf numFmtId="0" fontId="0" fillId="0" borderId="0" xfId="0" applyBorder="1" applyProtection="1">
      <protection/>
    </xf>
    <xf numFmtId="0" fontId="0" fillId="0" borderId="0" xfId="0" applyFont="1" applyBorder="1" applyProtection="1">
      <protection/>
    </xf>
    <xf numFmtId="0" fontId="1" fillId="0" borderId="0" xfId="0" applyFont="1" applyBorder="1" applyProtection="1">
      <protection/>
    </xf>
    <xf numFmtId="44" fontId="8" fillId="0" borderId="7" xfId="0" applyNumberFormat="1" applyFont="1" applyBorder="1" applyProtection="1">
      <protection/>
    </xf>
    <xf numFmtId="0" fontId="1" fillId="0" borderId="0" xfId="0" applyFont="1" applyProtection="1">
      <protection/>
    </xf>
    <xf numFmtId="0" fontId="0" fillId="0" borderId="0" xfId="0" applyFont="1" applyBorder="1" applyProtection="1"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right"/>
      <protection/>
    </xf>
    <xf numFmtId="44" fontId="0" fillId="0" borderId="0" xfId="0" applyNumberFormat="1" applyBorder="1" applyProtection="1">
      <protection/>
    </xf>
    <xf numFmtId="0" fontId="7" fillId="3" borderId="10" xfId="0" applyFont="1" applyFill="1" applyBorder="1" applyProtection="1">
      <protection/>
    </xf>
    <xf numFmtId="0" fontId="2" fillId="3" borderId="11" xfId="0" applyFont="1" applyFill="1" applyBorder="1" applyProtection="1">
      <protection/>
    </xf>
    <xf numFmtId="0" fontId="2" fillId="3" borderId="12" xfId="0" applyFont="1" applyFill="1" applyBorder="1" applyProtection="1">
      <protection/>
    </xf>
    <xf numFmtId="0" fontId="7" fillId="3" borderId="10" xfId="0" applyFont="1" applyFill="1" applyBorder="1" applyProtection="1"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2" fillId="0" borderId="9" xfId="0" applyFont="1" applyBorder="1" applyProtection="1"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" fillId="2" borderId="13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0" borderId="1" xfId="0" applyFont="1" applyBorder="1" applyProtection="1">
      <protection/>
    </xf>
    <xf numFmtId="0" fontId="1" fillId="2" borderId="1" xfId="0" applyFont="1" applyFill="1" applyBorder="1" applyProtection="1">
      <protection/>
    </xf>
    <xf numFmtId="0" fontId="0" fillId="2" borderId="14" xfId="0" applyFont="1" applyFill="1" applyBorder="1" applyProtection="1">
      <protection/>
    </xf>
    <xf numFmtId="0" fontId="0" fillId="2" borderId="15" xfId="0" applyFont="1" applyFill="1" applyBorder="1" applyProtection="1">
      <protection/>
    </xf>
    <xf numFmtId="0" fontId="0" fillId="2" borderId="9" xfId="0" applyFont="1" applyFill="1" applyBorder="1" applyProtection="1">
      <protection/>
    </xf>
    <xf numFmtId="0" fontId="0" fillId="0" borderId="9" xfId="0" applyFont="1" applyBorder="1" applyProtection="1">
      <protection/>
    </xf>
    <xf numFmtId="0" fontId="6" fillId="2" borderId="9" xfId="0" applyFont="1" applyFill="1" applyBorder="1" applyProtection="1">
      <protection/>
    </xf>
    <xf numFmtId="0" fontId="0" fillId="2" borderId="16" xfId="0" applyFont="1" applyFill="1" applyBorder="1" applyProtection="1">
      <protection/>
    </xf>
    <xf numFmtId="0" fontId="3" fillId="3" borderId="17" xfId="0" applyFont="1" applyFill="1" applyBorder="1" applyAlignment="1" applyProtection="1">
      <alignment horizontal="center" wrapText="1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3" borderId="18" xfId="0" applyFont="1" applyFill="1" applyBorder="1" applyAlignment="1" applyProtection="1">
      <alignment horizontal="centerContinuous"/>
      <protection/>
    </xf>
    <xf numFmtId="0" fontId="0" fillId="3" borderId="18" xfId="0" applyFill="1" applyBorder="1" applyAlignment="1" applyProtection="1">
      <alignment horizontal="centerContinuous"/>
      <protection/>
    </xf>
    <xf numFmtId="0" fontId="3" fillId="3" borderId="19" xfId="0" applyFont="1" applyFill="1" applyBorder="1" applyAlignment="1" applyProtection="1">
      <alignment horizontal="centerContinuous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44" fontId="0" fillId="2" borderId="23" xfId="16" applyNumberFormat="1" applyFont="1" applyFill="1" applyBorder="1" applyProtection="1">
      <protection/>
    </xf>
    <xf numFmtId="44" fontId="0" fillId="2" borderId="23" xfId="0" applyNumberFormat="1" applyFont="1" applyFill="1" applyBorder="1" applyProtection="1">
      <protection/>
    </xf>
    <xf numFmtId="0" fontId="0" fillId="2" borderId="22" xfId="0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 quotePrefix="1">
      <alignment horizontal="center"/>
      <protection/>
    </xf>
    <xf numFmtId="0" fontId="0" fillId="2" borderId="25" xfId="0" applyFont="1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44" fontId="0" fillId="2" borderId="26" xfId="0" applyNumberFormat="1" applyFont="1" applyFill="1" applyBorder="1" applyProtection="1">
      <protection/>
    </xf>
    <xf numFmtId="0" fontId="0" fillId="2" borderId="27" xfId="0" applyFont="1" applyFill="1" applyBorder="1" applyAlignment="1" applyProtection="1">
      <alignment horizontal="left"/>
      <protection/>
    </xf>
    <xf numFmtId="44" fontId="0" fillId="0" borderId="28" xfId="0" applyNumberFormat="1" applyBorder="1" applyProtection="1">
      <protection/>
    </xf>
    <xf numFmtId="0" fontId="7" fillId="3" borderId="2" xfId="0" applyFont="1" applyFill="1" applyBorder="1" applyProtection="1">
      <protection/>
    </xf>
    <xf numFmtId="0" fontId="2" fillId="3" borderId="0" xfId="0" applyFont="1" applyFill="1" applyBorder="1" applyProtection="1">
      <protection/>
    </xf>
    <xf numFmtId="0" fontId="2" fillId="3" borderId="26" xfId="0" applyFont="1" applyFill="1" applyBorder="1" applyProtection="1">
      <protection/>
    </xf>
    <xf numFmtId="0" fontId="2" fillId="0" borderId="2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26" xfId="0" applyFont="1" applyBorder="1" applyProtection="1"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4" fillId="0" borderId="2" xfId="0" applyFont="1" applyBorder="1" applyProtection="1">
      <protection/>
    </xf>
    <xf numFmtId="0" fontId="16" fillId="0" borderId="26" xfId="0" applyFont="1" applyBorder="1" applyAlignment="1" applyProtection="1">
      <alignment horizontal="right"/>
      <protection/>
    </xf>
    <xf numFmtId="0" fontId="0" fillId="0" borderId="2" xfId="0" applyFont="1" applyBorder="1" applyProtection="1">
      <protection/>
    </xf>
    <xf numFmtId="0" fontId="0" fillId="0" borderId="2" xfId="0" applyFont="1" applyBorder="1" applyProtection="1"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15" fillId="0" borderId="0" xfId="0" applyFont="1" applyBorder="1" applyAlignment="1" applyProtection="1">
      <alignment horizontal="left"/>
      <protection/>
    </xf>
    <xf numFmtId="0" fontId="2" fillId="0" borderId="15" xfId="0" applyFont="1" applyBorder="1" applyProtection="1">
      <protection/>
    </xf>
    <xf numFmtId="0" fontId="13" fillId="2" borderId="9" xfId="0" applyFont="1" applyFill="1" applyBorder="1" applyAlignment="1" applyProtection="1">
      <alignment horizontal="left"/>
      <protection/>
    </xf>
    <xf numFmtId="0" fontId="13" fillId="0" borderId="9" xfId="0" applyFont="1" applyBorder="1" applyProtection="1">
      <protection/>
    </xf>
    <xf numFmtId="0" fontId="9" fillId="0" borderId="16" xfId="0" applyFont="1" applyBorder="1" applyAlignment="1" applyProtection="1">
      <alignment horizontal="right"/>
      <protection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8" fillId="0" borderId="3" xfId="0" applyNumberFormat="1" applyFont="1" applyBorder="1" applyAlignment="1" applyProtection="1">
      <alignment/>
      <protection locked="0"/>
    </xf>
    <xf numFmtId="44" fontId="8" fillId="0" borderId="3" xfId="0" applyNumberFormat="1" applyFont="1" applyBorder="1" applyProtection="1">
      <protection locked="0"/>
    </xf>
    <xf numFmtId="44" fontId="8" fillId="0" borderId="3" xfId="16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44" fontId="8" fillId="0" borderId="4" xfId="0" applyNumberFormat="1" applyFont="1" applyBorder="1" applyAlignment="1" applyProtection="1">
      <alignment/>
      <protection locked="0"/>
    </xf>
    <xf numFmtId="44" fontId="8" fillId="0" borderId="4" xfId="0" applyNumberFormat="1" applyFont="1" applyBorder="1" applyProtection="1">
      <protection locked="0"/>
    </xf>
    <xf numFmtId="44" fontId="8" fillId="0" borderId="4" xfId="16" applyFont="1" applyBorder="1" applyProtection="1">
      <protection locked="0"/>
    </xf>
    <xf numFmtId="0" fontId="0" fillId="0" borderId="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9" xfId="0" applyFont="1" applyBorder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 shrinkToFit="1"/>
      <protection/>
    </xf>
    <xf numFmtId="0" fontId="0" fillId="0" borderId="3" xfId="0" applyBorder="1"/>
    <xf numFmtId="0" fontId="0" fillId="0" borderId="3" xfId="0" applyFont="1" applyBorder="1"/>
    <xf numFmtId="0" fontId="21" fillId="0" borderId="3" xfId="0" applyFont="1" applyBorder="1" applyAlignment="1">
      <alignment horizontal="center"/>
    </xf>
    <xf numFmtId="0" fontId="22" fillId="0" borderId="0" xfId="0" applyFont="1"/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/>
      <protection/>
    </xf>
    <xf numFmtId="0" fontId="1" fillId="2" borderId="32" xfId="0" applyFont="1" applyFill="1" applyBorder="1" applyAlignment="1" applyProtection="1">
      <alignment horizontal="left"/>
      <protection/>
    </xf>
    <xf numFmtId="0" fontId="1" fillId="2" borderId="33" xfId="0" applyFont="1" applyFill="1" applyBorder="1" applyAlignment="1" applyProtection="1">
      <alignment horizontal="left"/>
      <protection/>
    </xf>
    <xf numFmtId="0" fontId="0" fillId="2" borderId="21" xfId="0" applyFont="1" applyFill="1" applyBorder="1" applyAlignment="1" applyProtection="1">
      <alignment horizontal="left"/>
      <protection/>
    </xf>
    <xf numFmtId="0" fontId="0" fillId="2" borderId="32" xfId="0" applyFont="1" applyFill="1" applyBorder="1" applyAlignment="1" applyProtection="1">
      <alignment horizontal="left"/>
      <protection/>
    </xf>
    <xf numFmtId="0" fontId="0" fillId="2" borderId="33" xfId="0" applyFont="1" applyFill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0" fontId="3" fillId="3" borderId="20" xfId="0" applyFont="1" applyFill="1" applyBorder="1" applyAlignment="1" applyProtection="1">
      <alignment horizontal="center"/>
      <protection/>
    </xf>
    <xf numFmtId="0" fontId="3" fillId="3" borderId="22" xfId="0" applyFont="1" applyFill="1" applyBorder="1" applyAlignment="1" applyProtection="1">
      <alignment horizontal="center"/>
      <protection/>
    </xf>
    <xf numFmtId="0" fontId="2" fillId="5" borderId="35" xfId="0" applyFont="1" applyFill="1" applyBorder="1" applyAlignment="1" applyProtection="1">
      <alignment horizontal="center"/>
      <protection locked="0"/>
    </xf>
    <xf numFmtId="0" fontId="2" fillId="5" borderId="36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/>
      <protection/>
    </xf>
    <xf numFmtId="0" fontId="3" fillId="3" borderId="39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left"/>
      <protection/>
    </xf>
    <xf numFmtId="0" fontId="1" fillId="2" borderId="33" xfId="0" applyFont="1" applyFill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57150</xdr:rowOff>
    </xdr:from>
    <xdr:to>
      <xdr:col>10</xdr:col>
      <xdr:colOff>1038225</xdr:colOff>
      <xdr:row>3</xdr:row>
      <xdr:rowOff>0</xdr:rowOff>
    </xdr:to>
    <xdr:sp macro="" textlink="">
      <xdr:nvSpPr>
        <xdr:cNvPr id="10243" name="Text 4"/>
        <xdr:cNvSpPr txBox="1">
          <a:spLocks noChangeArrowheads="1"/>
        </xdr:cNvSpPr>
      </xdr:nvSpPr>
      <xdr:spPr bwMode="auto">
        <a:xfrm>
          <a:off x="6438900" y="57150"/>
          <a:ext cx="2638425" cy="590550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0" tIns="36576" rIns="45720" bIns="0" anchor="t" upright="1"/>
        <a:lstStyle/>
        <a:p>
          <a:pPr algn="r" rtl="0">
            <a:defRPr sz="1000"/>
          </a:pPr>
          <a:r>
            <a:rPr lang="en-CA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GRAVEL/AGGREGATE USAGE REPORT</a:t>
          </a:r>
          <a:endParaRPr lang="en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504825</xdr:colOff>
      <xdr:row>1</xdr:row>
      <xdr:rowOff>190500</xdr:rowOff>
    </xdr:to>
    <xdr:pic>
      <xdr:nvPicPr>
        <xdr:cNvPr id="5" name="Picture 4" descr="BCMoT_Forms_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5270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58"/>
  <sheetViews>
    <sheetView showGridLines="0" workbookViewId="0" topLeftCell="A1">
      <selection activeCell="J38" sqref="J38"/>
    </sheetView>
  </sheetViews>
  <sheetFormatPr defaultColWidth="8.8515625" defaultRowHeight="12.75"/>
  <sheetData>
    <row r="1" ht="16">
      <c r="A1" s="19" t="s">
        <v>36</v>
      </c>
    </row>
    <row r="2" ht="14">
      <c r="A2" s="39" t="s">
        <v>119</v>
      </c>
    </row>
    <row r="4" ht="14">
      <c r="A4" s="20" t="s">
        <v>101</v>
      </c>
    </row>
    <row r="5" ht="14">
      <c r="A5" s="20" t="s">
        <v>102</v>
      </c>
    </row>
    <row r="6" ht="14">
      <c r="A6" s="20" t="s">
        <v>132</v>
      </c>
    </row>
    <row r="7" ht="14">
      <c r="A7" s="20" t="s">
        <v>51</v>
      </c>
    </row>
    <row r="8" ht="14">
      <c r="A8" s="20" t="s">
        <v>79</v>
      </c>
    </row>
    <row r="9" ht="14">
      <c r="A9" s="20"/>
    </row>
    <row r="10" ht="14">
      <c r="A10" s="37" t="s">
        <v>120</v>
      </c>
    </row>
    <row r="11" ht="14">
      <c r="A11" s="20"/>
    </row>
    <row r="12" ht="14">
      <c r="A12" s="38" t="s">
        <v>114</v>
      </c>
    </row>
    <row r="13" ht="14">
      <c r="A13" s="20" t="s">
        <v>115</v>
      </c>
    </row>
    <row r="14" ht="14">
      <c r="A14" s="20" t="s">
        <v>122</v>
      </c>
    </row>
    <row r="15" ht="14">
      <c r="A15" s="20" t="s">
        <v>131</v>
      </c>
    </row>
    <row r="16" ht="14">
      <c r="A16" s="20" t="s">
        <v>123</v>
      </c>
    </row>
    <row r="17" ht="14">
      <c r="A17" s="20" t="s">
        <v>124</v>
      </c>
    </row>
    <row r="18" ht="14">
      <c r="A18" s="20" t="s">
        <v>125</v>
      </c>
    </row>
    <row r="19" ht="14">
      <c r="A19" s="20"/>
    </row>
    <row r="20" ht="14">
      <c r="A20" s="38" t="s">
        <v>116</v>
      </c>
    </row>
    <row r="21" ht="14">
      <c r="A21" s="20" t="s">
        <v>117</v>
      </c>
    </row>
    <row r="22" ht="14">
      <c r="A22" s="20" t="s">
        <v>118</v>
      </c>
    </row>
    <row r="23" ht="14">
      <c r="A23" s="20" t="s">
        <v>34</v>
      </c>
    </row>
    <row r="24" ht="14">
      <c r="A24" s="20" t="s">
        <v>126</v>
      </c>
    </row>
    <row r="25" ht="14">
      <c r="A25" s="20" t="s">
        <v>130</v>
      </c>
    </row>
    <row r="26" ht="14">
      <c r="A26" s="20" t="s">
        <v>127</v>
      </c>
    </row>
    <row r="27" ht="14">
      <c r="A27" s="20" t="s">
        <v>128</v>
      </c>
    </row>
    <row r="28" ht="14">
      <c r="A28" s="20" t="s">
        <v>129</v>
      </c>
    </row>
    <row r="29" ht="14">
      <c r="A29" s="20"/>
    </row>
    <row r="30" ht="14">
      <c r="A30" s="37" t="s">
        <v>121</v>
      </c>
    </row>
    <row r="31" ht="14">
      <c r="A31" s="20"/>
    </row>
    <row r="32" ht="14">
      <c r="A32" s="38" t="s">
        <v>114</v>
      </c>
    </row>
    <row r="33" ht="14">
      <c r="A33" s="20" t="s">
        <v>115</v>
      </c>
    </row>
    <row r="34" ht="14">
      <c r="A34" s="20" t="s">
        <v>122</v>
      </c>
    </row>
    <row r="35" ht="14">
      <c r="A35" s="154" t="s">
        <v>224</v>
      </c>
    </row>
    <row r="36" ht="14">
      <c r="A36" s="20" t="s">
        <v>225</v>
      </c>
    </row>
    <row r="37" ht="14">
      <c r="A37" s="20" t="s">
        <v>226</v>
      </c>
    </row>
    <row r="38" ht="14">
      <c r="A38" s="20" t="s">
        <v>227</v>
      </c>
    </row>
    <row r="39" ht="14">
      <c r="A39" s="20"/>
    </row>
    <row r="40" ht="14">
      <c r="A40" s="20"/>
    </row>
    <row r="41" ht="14">
      <c r="A41" s="38" t="s">
        <v>116</v>
      </c>
    </row>
    <row r="42" ht="14">
      <c r="A42" s="20" t="s">
        <v>117</v>
      </c>
    </row>
    <row r="43" ht="14">
      <c r="A43" s="20" t="s">
        <v>223</v>
      </c>
    </row>
    <row r="44" ht="14">
      <c r="A44" s="154" t="s">
        <v>228</v>
      </c>
    </row>
    <row r="45" ht="14">
      <c r="A45" s="20" t="s">
        <v>229</v>
      </c>
    </row>
    <row r="46" ht="14">
      <c r="A46" s="20" t="s">
        <v>230</v>
      </c>
    </row>
    <row r="47" ht="14">
      <c r="A47" s="20" t="s">
        <v>231</v>
      </c>
    </row>
    <row r="48" ht="14">
      <c r="A48" s="20" t="s">
        <v>232</v>
      </c>
    </row>
    <row r="49" ht="14">
      <c r="A49" s="20"/>
    </row>
    <row r="51" ht="16">
      <c r="A51" s="19"/>
    </row>
    <row r="53" ht="14">
      <c r="A53" s="20"/>
    </row>
    <row r="54" ht="14">
      <c r="A54" s="20"/>
    </row>
    <row r="55" ht="14">
      <c r="A55" s="20"/>
    </row>
    <row r="56" ht="14">
      <c r="A56" s="20"/>
    </row>
    <row r="57" ht="14">
      <c r="A57" s="22"/>
    </row>
    <row r="58" ht="14">
      <c r="A58" s="22"/>
    </row>
  </sheetData>
  <printOptions/>
  <pageMargins left="0.52" right="0.5" top="0.75" bottom="1" header="0.38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workbookViewId="0" topLeftCell="A1">
      <selection activeCell="A1" sqref="A1:XFD1048576"/>
    </sheetView>
  </sheetViews>
  <sheetFormatPr defaultColWidth="8.8515625" defaultRowHeight="12.75"/>
  <cols>
    <col min="1" max="1" width="14.7109375" style="0" bestFit="1" customWidth="1"/>
    <col min="2" max="2" width="30.8515625" style="0" bestFit="1" customWidth="1"/>
  </cols>
  <sheetData>
    <row r="1" spans="1:2" ht="14">
      <c r="A1" s="153" t="s">
        <v>142</v>
      </c>
      <c r="B1" s="153" t="s">
        <v>8</v>
      </c>
    </row>
    <row r="2" spans="1:2" ht="12.75">
      <c r="A2" s="151" t="s">
        <v>143</v>
      </c>
      <c r="B2" s="151" t="s">
        <v>144</v>
      </c>
    </row>
    <row r="3" spans="1:2" ht="12.75">
      <c r="A3" s="151" t="s">
        <v>145</v>
      </c>
      <c r="B3" s="151" t="s">
        <v>146</v>
      </c>
    </row>
    <row r="4" spans="1:2" ht="12.75">
      <c r="A4" s="151" t="s">
        <v>147</v>
      </c>
      <c r="B4" s="151" t="s">
        <v>148</v>
      </c>
    </row>
    <row r="5" spans="1:2" ht="12.75">
      <c r="A5" s="151" t="s">
        <v>149</v>
      </c>
      <c r="B5" s="151" t="s">
        <v>150</v>
      </c>
    </row>
    <row r="6" spans="1:2" ht="12.75">
      <c r="A6" s="151" t="s">
        <v>151</v>
      </c>
      <c r="B6" s="151" t="s">
        <v>152</v>
      </c>
    </row>
    <row r="7" spans="1:2" ht="12.75">
      <c r="A7" s="151" t="s">
        <v>153</v>
      </c>
      <c r="B7" s="151" t="s">
        <v>154</v>
      </c>
    </row>
    <row r="8" spans="1:2" ht="12.75">
      <c r="A8" s="151" t="s">
        <v>155</v>
      </c>
      <c r="B8" s="151" t="s">
        <v>156</v>
      </c>
    </row>
    <row r="9" spans="1:2" ht="12.75">
      <c r="A9" s="151" t="s">
        <v>157</v>
      </c>
      <c r="B9" s="151" t="s">
        <v>158</v>
      </c>
    </row>
    <row r="10" spans="1:2" ht="12.75">
      <c r="A10" s="151" t="s">
        <v>159</v>
      </c>
      <c r="B10" s="151" t="s">
        <v>160</v>
      </c>
    </row>
    <row r="11" spans="1:2" ht="12.75">
      <c r="A11" s="151" t="s">
        <v>161</v>
      </c>
      <c r="B11" s="151" t="s">
        <v>162</v>
      </c>
    </row>
    <row r="12" spans="1:2" ht="12.75">
      <c r="A12" s="151" t="s">
        <v>163</v>
      </c>
      <c r="B12" s="151" t="s">
        <v>164</v>
      </c>
    </row>
    <row r="13" spans="1:2" ht="12.75">
      <c r="A13" s="151" t="s">
        <v>165</v>
      </c>
      <c r="B13" s="151" t="s">
        <v>166</v>
      </c>
    </row>
    <row r="14" spans="1:2" ht="12.75">
      <c r="A14" s="151" t="s">
        <v>167</v>
      </c>
      <c r="B14" s="151" t="s">
        <v>168</v>
      </c>
    </row>
    <row r="15" spans="1:2" ht="12.75">
      <c r="A15" s="151" t="s">
        <v>169</v>
      </c>
      <c r="B15" s="151" t="s">
        <v>170</v>
      </c>
    </row>
    <row r="16" spans="1:2" ht="12.75">
      <c r="A16" s="151" t="s">
        <v>171</v>
      </c>
      <c r="B16" s="151" t="s">
        <v>172</v>
      </c>
    </row>
    <row r="17" spans="1:2" ht="12.75">
      <c r="A17" s="151" t="s">
        <v>173</v>
      </c>
      <c r="B17" s="151" t="s">
        <v>174</v>
      </c>
    </row>
    <row r="18" spans="1:2" ht="12.75">
      <c r="A18" s="151" t="s">
        <v>175</v>
      </c>
      <c r="B18" s="151" t="s">
        <v>176</v>
      </c>
    </row>
    <row r="19" spans="1:2" ht="12.75">
      <c r="A19" s="151" t="s">
        <v>177</v>
      </c>
      <c r="B19" s="151" t="s">
        <v>178</v>
      </c>
    </row>
    <row r="20" spans="1:2" ht="12.75">
      <c r="A20" s="151" t="s">
        <v>179</v>
      </c>
      <c r="B20" s="151" t="s">
        <v>180</v>
      </c>
    </row>
    <row r="21" spans="1:2" ht="12.75">
      <c r="A21" s="151" t="s">
        <v>181</v>
      </c>
      <c r="B21" s="151" t="s">
        <v>182</v>
      </c>
    </row>
    <row r="22" spans="1:2" ht="12.75">
      <c r="A22" s="151" t="s">
        <v>183</v>
      </c>
      <c r="B22" s="151" t="s">
        <v>184</v>
      </c>
    </row>
    <row r="23" spans="1:2" ht="12.75">
      <c r="A23" s="151" t="s">
        <v>185</v>
      </c>
      <c r="B23" s="151" t="s">
        <v>186</v>
      </c>
    </row>
    <row r="24" spans="1:2" ht="12.75">
      <c r="A24" s="151" t="s">
        <v>187</v>
      </c>
      <c r="B24" s="151" t="s">
        <v>188</v>
      </c>
    </row>
    <row r="25" spans="1:2" ht="12.75">
      <c r="A25" s="151" t="s">
        <v>189</v>
      </c>
      <c r="B25" s="151" t="s">
        <v>190</v>
      </c>
    </row>
    <row r="26" spans="1:2" ht="12.75">
      <c r="A26" s="151" t="s">
        <v>191</v>
      </c>
      <c r="B26" s="151" t="s">
        <v>192</v>
      </c>
    </row>
    <row r="27" spans="1:2" ht="12.75">
      <c r="A27" s="151" t="s">
        <v>193</v>
      </c>
      <c r="B27" s="151" t="s">
        <v>194</v>
      </c>
    </row>
    <row r="28" spans="1:2" ht="12.75">
      <c r="A28" s="151" t="s">
        <v>195</v>
      </c>
      <c r="B28" s="151" t="s">
        <v>196</v>
      </c>
    </row>
    <row r="29" spans="1:2" ht="12.75">
      <c r="A29" s="151" t="s">
        <v>197</v>
      </c>
      <c r="B29" s="151" t="s">
        <v>198</v>
      </c>
    </row>
    <row r="30" spans="1:2" ht="12.75">
      <c r="A30" s="151" t="s">
        <v>199</v>
      </c>
      <c r="B30" s="152" t="s">
        <v>200</v>
      </c>
    </row>
    <row r="31" spans="1:2" ht="12.75">
      <c r="A31" s="151" t="s">
        <v>201</v>
      </c>
      <c r="B31" s="152" t="s">
        <v>202</v>
      </c>
    </row>
    <row r="32" spans="1:2" ht="12.75">
      <c r="A32" s="151" t="s">
        <v>203</v>
      </c>
      <c r="B32" s="152" t="s">
        <v>204</v>
      </c>
    </row>
    <row r="33" spans="1:2" ht="12.75">
      <c r="A33" s="151" t="s">
        <v>205</v>
      </c>
      <c r="B33" s="152" t="s">
        <v>206</v>
      </c>
    </row>
    <row r="34" spans="1:2" ht="12.75">
      <c r="A34" s="151" t="s">
        <v>207</v>
      </c>
      <c r="B34" s="152" t="s">
        <v>208</v>
      </c>
    </row>
    <row r="35" spans="1:2" ht="12.75">
      <c r="A35" s="151" t="s">
        <v>209</v>
      </c>
      <c r="B35" s="152" t="s">
        <v>210</v>
      </c>
    </row>
    <row r="36" spans="1:2" ht="12.75">
      <c r="A36" s="151" t="s">
        <v>211</v>
      </c>
      <c r="B36" s="152" t="s">
        <v>212</v>
      </c>
    </row>
    <row r="37" spans="1:2" ht="12.75">
      <c r="A37" s="151" t="s">
        <v>213</v>
      </c>
      <c r="B37" s="152" t="s">
        <v>214</v>
      </c>
    </row>
    <row r="38" spans="1:2" ht="12.75">
      <c r="A38" s="151" t="s">
        <v>215</v>
      </c>
      <c r="B38" s="152" t="s">
        <v>216</v>
      </c>
    </row>
    <row r="39" spans="1:2" ht="12.75">
      <c r="A39" s="151" t="s">
        <v>217</v>
      </c>
      <c r="B39" s="152" t="s">
        <v>218</v>
      </c>
    </row>
    <row r="40" spans="1:2" ht="12.75">
      <c r="A40" s="151" t="s">
        <v>219</v>
      </c>
      <c r="B40" s="152" t="s">
        <v>220</v>
      </c>
    </row>
    <row r="41" spans="1:2" ht="12.75">
      <c r="A41" s="151" t="s">
        <v>221</v>
      </c>
      <c r="B41" s="152" t="s">
        <v>222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82"/>
  <sheetViews>
    <sheetView showGridLines="0" showRowColHeaders="0" tabSelected="1" view="pageLayout" showRuler="0" workbookViewId="0" topLeftCell="A1">
      <selection activeCell="B55" sqref="B55"/>
    </sheetView>
  </sheetViews>
  <sheetFormatPr defaultColWidth="8.8515625" defaultRowHeight="12.75"/>
  <cols>
    <col min="1" max="1" width="3.140625" style="0" customWidth="1"/>
    <col min="2" max="2" width="8.8515625" style="0" customWidth="1"/>
    <col min="3" max="3" width="19.28125" style="0" customWidth="1"/>
    <col min="4" max="4" width="9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2.140625" style="0" bestFit="1" customWidth="1"/>
    <col min="9" max="11" width="15.7109375" style="0" customWidth="1"/>
  </cols>
  <sheetData>
    <row r="1" spans="2:11" s="1" customFormat="1" ht="13.5" thickBot="1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s="1" customFormat="1" ht="18.75" customHeight="1" thickBot="1">
      <c r="B2" s="41"/>
      <c r="C2" s="41"/>
      <c r="D2" s="41"/>
      <c r="E2" s="41"/>
      <c r="F2" s="41"/>
      <c r="G2" s="42" t="s">
        <v>52</v>
      </c>
      <c r="H2" s="131"/>
      <c r="I2" s="41"/>
      <c r="J2" s="41"/>
      <c r="K2" s="41"/>
    </row>
    <row r="3" spans="2:11" s="1" customFormat="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s="1" customFormat="1" ht="20.25" customHeight="1" thickBot="1">
      <c r="B4" s="41"/>
      <c r="C4" s="43"/>
      <c r="D4" s="44" t="s">
        <v>18</v>
      </c>
      <c r="E4" s="131"/>
      <c r="F4" s="45" t="s">
        <v>19</v>
      </c>
      <c r="G4" s="46"/>
      <c r="H4" s="43"/>
      <c r="I4" s="43"/>
      <c r="J4" s="41"/>
      <c r="K4" s="41"/>
    </row>
    <row r="5" spans="2:11" s="1" customFormat="1" ht="5.25" customHeight="1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3" s="9" customFormat="1" ht="35.25" customHeight="1">
      <c r="B6" s="47" t="s">
        <v>27</v>
      </c>
      <c r="C6" s="47" t="s">
        <v>11</v>
      </c>
      <c r="D6" s="47" t="s">
        <v>38</v>
      </c>
      <c r="E6" s="47" t="s">
        <v>0</v>
      </c>
      <c r="F6" s="47" t="s">
        <v>41</v>
      </c>
      <c r="G6" s="48" t="s">
        <v>15</v>
      </c>
      <c r="H6" s="48" t="s">
        <v>113</v>
      </c>
      <c r="I6" s="48" t="s">
        <v>20</v>
      </c>
      <c r="J6" s="47" t="s">
        <v>35</v>
      </c>
      <c r="K6" s="47" t="s">
        <v>22</v>
      </c>
      <c r="L6" s="8"/>
      <c r="M6" s="8"/>
    </row>
    <row r="7" spans="1:11" ht="30" customHeight="1">
      <c r="A7" s="23"/>
      <c r="B7" s="132"/>
      <c r="C7" s="133"/>
      <c r="D7" s="132"/>
      <c r="E7" s="132"/>
      <c r="F7" s="132"/>
      <c r="G7" s="134"/>
      <c r="H7" s="135"/>
      <c r="I7" s="136">
        <f aca="true" t="shared" si="0" ref="I7:I13">F7*G7</f>
        <v>0</v>
      </c>
      <c r="J7" s="135">
        <f aca="true" t="shared" si="1" ref="J7:J13">F7*H7</f>
        <v>0</v>
      </c>
      <c r="K7" s="49">
        <f aca="true" t="shared" si="2" ref="K7:K13">I7+J7</f>
        <v>0</v>
      </c>
    </row>
    <row r="8" spans="1:11" ht="30" customHeight="1">
      <c r="A8" s="23"/>
      <c r="B8" s="132"/>
      <c r="C8" s="133"/>
      <c r="D8" s="132"/>
      <c r="E8" s="132"/>
      <c r="F8" s="132"/>
      <c r="G8" s="134"/>
      <c r="H8" s="135"/>
      <c r="I8" s="136">
        <f t="shared" si="0"/>
        <v>0</v>
      </c>
      <c r="J8" s="135">
        <f t="shared" si="1"/>
        <v>0</v>
      </c>
      <c r="K8" s="49">
        <f t="shared" si="2"/>
        <v>0</v>
      </c>
    </row>
    <row r="9" spans="1:11" ht="30" customHeight="1">
      <c r="A9" s="24"/>
      <c r="B9" s="132"/>
      <c r="C9" s="133"/>
      <c r="D9" s="132"/>
      <c r="E9" s="132"/>
      <c r="F9" s="132"/>
      <c r="G9" s="134"/>
      <c r="H9" s="135"/>
      <c r="I9" s="136">
        <f t="shared" si="0"/>
        <v>0</v>
      </c>
      <c r="J9" s="135">
        <f t="shared" si="1"/>
        <v>0</v>
      </c>
      <c r="K9" s="49">
        <f t="shared" si="2"/>
        <v>0</v>
      </c>
    </row>
    <row r="10" spans="1:11" ht="30" customHeight="1">
      <c r="A10" s="24"/>
      <c r="B10" s="132"/>
      <c r="C10" s="133"/>
      <c r="D10" s="132"/>
      <c r="E10" s="132"/>
      <c r="F10" s="132"/>
      <c r="G10" s="134"/>
      <c r="H10" s="135"/>
      <c r="I10" s="136">
        <f t="shared" si="0"/>
        <v>0</v>
      </c>
      <c r="J10" s="135">
        <f t="shared" si="1"/>
        <v>0</v>
      </c>
      <c r="K10" s="49">
        <f t="shared" si="2"/>
        <v>0</v>
      </c>
    </row>
    <row r="11" spans="1:11" ht="30" customHeight="1">
      <c r="A11" s="24"/>
      <c r="B11" s="132"/>
      <c r="C11" s="133"/>
      <c r="D11" s="132"/>
      <c r="E11" s="132"/>
      <c r="F11" s="132"/>
      <c r="G11" s="134"/>
      <c r="H11" s="135"/>
      <c r="I11" s="136">
        <f t="shared" si="0"/>
        <v>0</v>
      </c>
      <c r="J11" s="135">
        <f t="shared" si="1"/>
        <v>0</v>
      </c>
      <c r="K11" s="49">
        <f t="shared" si="2"/>
        <v>0</v>
      </c>
    </row>
    <row r="12" spans="1:11" ht="30" customHeight="1">
      <c r="A12" s="24"/>
      <c r="B12" s="132"/>
      <c r="C12" s="133"/>
      <c r="D12" s="132"/>
      <c r="E12" s="132"/>
      <c r="F12" s="132"/>
      <c r="G12" s="134"/>
      <c r="H12" s="135"/>
      <c r="I12" s="136">
        <f t="shared" si="0"/>
        <v>0</v>
      </c>
      <c r="J12" s="135">
        <f t="shared" si="1"/>
        <v>0</v>
      </c>
      <c r="K12" s="49">
        <f t="shared" si="2"/>
        <v>0</v>
      </c>
    </row>
    <row r="13" spans="1:11" ht="30" customHeight="1" thickBot="1">
      <c r="A13" s="24"/>
      <c r="B13" s="137"/>
      <c r="C13" s="138"/>
      <c r="D13" s="139"/>
      <c r="E13" s="137"/>
      <c r="F13" s="137"/>
      <c r="G13" s="140"/>
      <c r="H13" s="141"/>
      <c r="I13" s="142">
        <f t="shared" si="0"/>
        <v>0</v>
      </c>
      <c r="J13" s="141">
        <f t="shared" si="1"/>
        <v>0</v>
      </c>
      <c r="K13" s="50">
        <f t="shared" si="2"/>
        <v>0</v>
      </c>
    </row>
    <row r="14" spans="2:11" ht="30" customHeight="1" thickTop="1">
      <c r="B14" s="51"/>
      <c r="C14" s="51"/>
      <c r="D14" s="51"/>
      <c r="E14" s="51"/>
      <c r="F14" s="51"/>
      <c r="G14" s="51"/>
      <c r="H14" s="52" t="s">
        <v>26</v>
      </c>
      <c r="I14" s="53">
        <f>SUM(I7:I13)</f>
        <v>0</v>
      </c>
      <c r="J14" s="53">
        <f>SUM(J7:J13)</f>
        <v>0</v>
      </c>
      <c r="K14" s="54">
        <f>SUM(K7:K13)</f>
        <v>0</v>
      </c>
    </row>
    <row r="15" spans="1:11" ht="30" customHeight="1" thickBot="1">
      <c r="A15" s="17"/>
      <c r="B15" s="52"/>
      <c r="C15" s="55"/>
      <c r="D15" s="55"/>
      <c r="E15" s="52"/>
      <c r="F15" s="52"/>
      <c r="G15" s="52"/>
      <c r="H15" s="52" t="s">
        <v>25</v>
      </c>
      <c r="I15" s="56">
        <f>IF(AND($E$4=1)=TRUE,0,(IF($E$4=1,I14*0.07,I14*0.12)))</f>
        <v>0</v>
      </c>
      <c r="J15" s="56">
        <f>IF($E$4=1,0,J14*0.05)</f>
        <v>0</v>
      </c>
      <c r="K15" s="57">
        <f>I15+J15</f>
        <v>0</v>
      </c>
    </row>
    <row r="16" spans="1:11" ht="30" customHeight="1" thickBot="1">
      <c r="A16" s="4"/>
      <c r="B16" s="58"/>
      <c r="C16" s="59"/>
      <c r="D16" s="59"/>
      <c r="E16" s="60"/>
      <c r="F16" s="58"/>
      <c r="G16" s="58"/>
      <c r="H16" s="55"/>
      <c r="I16" s="58"/>
      <c r="J16" s="52" t="s">
        <v>2</v>
      </c>
      <c r="K16" s="61">
        <f>K14+K15</f>
        <v>0</v>
      </c>
    </row>
    <row r="17" spans="2:11" s="1" customFormat="1" ht="20" customHeight="1">
      <c r="B17" s="62" t="s">
        <v>14</v>
      </c>
      <c r="C17" s="63"/>
      <c r="D17" s="63"/>
      <c r="E17" s="60"/>
      <c r="F17" s="64" t="s">
        <v>16</v>
      </c>
      <c r="G17" s="199"/>
      <c r="H17" s="199"/>
      <c r="I17" s="199"/>
      <c r="J17" s="199"/>
      <c r="K17" s="143"/>
    </row>
    <row r="18" spans="2:11" s="1" customFormat="1" ht="23" customHeight="1">
      <c r="B18" s="199"/>
      <c r="C18" s="199"/>
      <c r="D18" s="199"/>
      <c r="E18" s="60"/>
      <c r="F18" s="64" t="s">
        <v>39</v>
      </c>
      <c r="G18" s="200"/>
      <c r="H18" s="200"/>
      <c r="I18" s="200"/>
      <c r="J18" s="200"/>
      <c r="K18" s="200"/>
    </row>
    <row r="19" spans="2:11" s="1" customFormat="1" ht="23" customHeight="1">
      <c r="B19" s="150" t="s">
        <v>141</v>
      </c>
      <c r="C19" s="202"/>
      <c r="D19" s="202"/>
      <c r="E19" s="60"/>
      <c r="F19" s="65" t="s">
        <v>28</v>
      </c>
      <c r="G19" s="200"/>
      <c r="H19" s="200"/>
      <c r="I19" s="66" t="s">
        <v>37</v>
      </c>
      <c r="J19" s="200"/>
      <c r="K19" s="200"/>
    </row>
    <row r="20" spans="2:11" s="1" customFormat="1" ht="23" customHeight="1">
      <c r="B20" s="59" t="s">
        <v>40</v>
      </c>
      <c r="C20" s="63"/>
      <c r="D20" s="63"/>
      <c r="E20" s="60"/>
      <c r="F20" s="65" t="s">
        <v>17</v>
      </c>
      <c r="G20" s="200"/>
      <c r="H20" s="200"/>
      <c r="I20" s="66" t="s">
        <v>32</v>
      </c>
      <c r="J20" s="203"/>
      <c r="K20" s="203"/>
    </row>
    <row r="21" spans="2:11" s="1" customFormat="1" ht="23" customHeight="1">
      <c r="B21" s="199"/>
      <c r="C21" s="199"/>
      <c r="D21" s="199"/>
      <c r="E21" s="60"/>
      <c r="F21" s="65" t="s">
        <v>29</v>
      </c>
      <c r="G21" s="201"/>
      <c r="H21" s="201"/>
      <c r="I21" s="201"/>
      <c r="J21" s="144"/>
      <c r="K21" s="145"/>
    </row>
    <row r="22" spans="2:11" s="1" customFormat="1" ht="23" customHeight="1">
      <c r="B22" s="200"/>
      <c r="C22" s="200"/>
      <c r="D22" s="200"/>
      <c r="E22" s="60"/>
      <c r="F22" s="67" t="s">
        <v>30</v>
      </c>
      <c r="G22" s="200"/>
      <c r="H22" s="200"/>
      <c r="I22" s="200"/>
      <c r="J22" s="144"/>
      <c r="K22" s="145"/>
    </row>
    <row r="23" spans="2:11" s="1" customFormat="1" ht="23" customHeight="1">
      <c r="B23" s="200"/>
      <c r="C23" s="200"/>
      <c r="D23" s="200"/>
      <c r="E23" s="60"/>
      <c r="F23" s="67" t="s">
        <v>31</v>
      </c>
      <c r="G23" s="200"/>
      <c r="H23" s="200"/>
      <c r="I23" s="68" t="s">
        <v>33</v>
      </c>
      <c r="J23" s="199"/>
      <c r="K23" s="199"/>
    </row>
    <row r="24" spans="1:11" ht="15" customHeight="1" thickBot="1">
      <c r="A24" s="4"/>
      <c r="B24" s="58"/>
      <c r="C24" s="58"/>
      <c r="D24" s="58"/>
      <c r="E24" s="60"/>
      <c r="F24" s="58"/>
      <c r="G24" s="58"/>
      <c r="H24" s="58"/>
      <c r="I24" s="58"/>
      <c r="J24" s="58"/>
      <c r="K24" s="69"/>
    </row>
    <row r="25" spans="1:13" s="2" customFormat="1" ht="12.75">
      <c r="A25" s="3"/>
      <c r="B25" s="70" t="s">
        <v>24</v>
      </c>
      <c r="C25" s="71"/>
      <c r="D25" s="71"/>
      <c r="E25" s="71"/>
      <c r="F25" s="72"/>
      <c r="G25" s="73" t="str">
        <f>IF($H$2=2,"MoT QUALIFIED RECEIVER:","MoT DISTRICT OFFICE VERIFICATION:")</f>
        <v>MoT DISTRICT OFFICE VERIFICATION:</v>
      </c>
      <c r="H25" s="71"/>
      <c r="I25" s="71"/>
      <c r="J25" s="71"/>
      <c r="K25" s="72"/>
      <c r="L25"/>
      <c r="M25"/>
    </row>
    <row r="26" spans="1:13" s="2" customFormat="1" ht="24" customHeight="1">
      <c r="A26" s="21"/>
      <c r="B26" s="189"/>
      <c r="C26" s="190"/>
      <c r="D26" s="190"/>
      <c r="E26" s="180"/>
      <c r="F26" s="187"/>
      <c r="G26" s="185"/>
      <c r="H26" s="186"/>
      <c r="I26" s="186"/>
      <c r="J26" s="180"/>
      <c r="K26" s="187"/>
      <c r="L26"/>
      <c r="M26"/>
    </row>
    <row r="27" spans="1:13" s="2" customFormat="1" ht="24" customHeight="1">
      <c r="A27" s="28"/>
      <c r="B27" s="195" t="s">
        <v>3</v>
      </c>
      <c r="C27" s="196"/>
      <c r="D27" s="196"/>
      <c r="E27" s="193" t="s">
        <v>4</v>
      </c>
      <c r="F27" s="194"/>
      <c r="G27" s="197" t="s">
        <v>3</v>
      </c>
      <c r="H27" s="177"/>
      <c r="I27" s="177"/>
      <c r="J27" s="177" t="s">
        <v>4</v>
      </c>
      <c r="K27" s="198"/>
      <c r="L27"/>
      <c r="M27"/>
    </row>
    <row r="28" spans="1:13" s="2" customFormat="1" ht="24" customHeight="1">
      <c r="A28" s="21"/>
      <c r="B28" s="191"/>
      <c r="C28" s="192"/>
      <c r="D28" s="192"/>
      <c r="E28" s="180"/>
      <c r="F28" s="187"/>
      <c r="G28" s="188"/>
      <c r="H28" s="180"/>
      <c r="I28" s="180"/>
      <c r="J28" s="180"/>
      <c r="K28" s="187"/>
      <c r="L28"/>
      <c r="M28"/>
    </row>
    <row r="29" spans="1:13" s="2" customFormat="1" ht="24" customHeight="1" thickBot="1">
      <c r="A29" s="28"/>
      <c r="B29" s="155" t="s">
        <v>5</v>
      </c>
      <c r="C29" s="156"/>
      <c r="D29" s="156"/>
      <c r="E29" s="170" t="s">
        <v>13</v>
      </c>
      <c r="F29" s="171"/>
      <c r="G29" s="174" t="s">
        <v>5</v>
      </c>
      <c r="H29" s="170"/>
      <c r="I29" s="170"/>
      <c r="J29" s="170" t="s">
        <v>9</v>
      </c>
      <c r="K29" s="173"/>
      <c r="L29"/>
      <c r="M29"/>
    </row>
    <row r="30" spans="1:13" s="2" customFormat="1" ht="2.25" customHeight="1">
      <c r="A30" s="25"/>
      <c r="B30" s="74"/>
      <c r="C30" s="75"/>
      <c r="D30" s="76"/>
      <c r="E30" s="77"/>
      <c r="F30" s="78"/>
      <c r="G30" s="78"/>
      <c r="H30" s="77"/>
      <c r="I30" s="74"/>
      <c r="J30" s="76"/>
      <c r="K30" s="79"/>
      <c r="L30"/>
      <c r="M30"/>
    </row>
    <row r="31" spans="1:11" s="1" customFormat="1" ht="12.75">
      <c r="A31" s="12"/>
      <c r="B31" s="80"/>
      <c r="C31" s="81"/>
      <c r="D31" s="82"/>
      <c r="E31" s="83"/>
      <c r="F31" s="81"/>
      <c r="G31" s="81"/>
      <c r="H31" s="81"/>
      <c r="I31" s="83"/>
      <c r="J31" s="81"/>
      <c r="K31" s="84"/>
    </row>
    <row r="32" spans="1:11" s="1" customFormat="1" ht="7.5" customHeight="1">
      <c r="A32" s="11"/>
      <c r="B32" s="85"/>
      <c r="C32" s="86"/>
      <c r="D32" s="86"/>
      <c r="E32" s="86"/>
      <c r="F32" s="86"/>
      <c r="G32" s="87"/>
      <c r="H32" s="86"/>
      <c r="I32" s="88"/>
      <c r="J32" s="86"/>
      <c r="K32" s="89"/>
    </row>
    <row r="33" spans="1:11" s="6" customFormat="1" ht="24.75" customHeight="1">
      <c r="A33" s="26"/>
      <c r="B33" s="90" t="s">
        <v>138</v>
      </c>
      <c r="C33" s="91" t="s">
        <v>6</v>
      </c>
      <c r="D33" s="91" t="s">
        <v>7</v>
      </c>
      <c r="E33" s="92" t="s">
        <v>1</v>
      </c>
      <c r="F33" s="93" t="s">
        <v>8</v>
      </c>
      <c r="G33" s="94"/>
      <c r="H33" s="93"/>
      <c r="I33" s="93"/>
      <c r="J33" s="93"/>
      <c r="K33" s="95" t="s">
        <v>23</v>
      </c>
    </row>
    <row r="34" spans="1:13" s="1" customFormat="1" ht="12.75" customHeight="1">
      <c r="A34" s="10"/>
      <c r="B34" s="96">
        <v>60920</v>
      </c>
      <c r="C34" s="97">
        <v>6998</v>
      </c>
      <c r="D34" s="98">
        <f aca="true" t="shared" si="3" ref="D34:D39">IF($H$2=1,55153,IF($H$2=2,55255,55355))</f>
        <v>55355</v>
      </c>
      <c r="E34" s="98">
        <f>IF($H$2=1,5511503,IF($H$2=2,5525500,5535533))</f>
        <v>5535533</v>
      </c>
      <c r="F34" s="160" t="s">
        <v>133</v>
      </c>
      <c r="G34" s="161"/>
      <c r="H34" s="161"/>
      <c r="I34" s="161"/>
      <c r="J34" s="162"/>
      <c r="K34" s="99">
        <f>IF($E$4=1,SUM(J7:J13),0)</f>
        <v>0</v>
      </c>
      <c r="L34"/>
      <c r="M34"/>
    </row>
    <row r="35" spans="1:57" s="1" customFormat="1" ht="12.75" customHeight="1">
      <c r="A35" s="10"/>
      <c r="B35" s="96">
        <v>60920</v>
      </c>
      <c r="C35" s="98">
        <v>6998</v>
      </c>
      <c r="D35" s="98">
        <f t="shared" si="3"/>
        <v>55355</v>
      </c>
      <c r="E35" s="98">
        <f>IF($H$2=1,5511503,IF($H$2=2,5525500,5535533))</f>
        <v>5535533</v>
      </c>
      <c r="F35" s="160" t="str">
        <f>IF($H$2=1,"Intra-Min. Aggregate Recovery (no taxes)","Intra-Min. Aggregate Recovery (no taxes)")</f>
        <v>Intra-Min. Aggregate Recovery (no taxes)</v>
      </c>
      <c r="G35" s="161"/>
      <c r="H35" s="161"/>
      <c r="I35" s="161"/>
      <c r="J35" s="162"/>
      <c r="K35" s="100">
        <f>IF($E$4=1,SUM(I7:I13),0)</f>
        <v>0</v>
      </c>
      <c r="L35" s="13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7" customFormat="1" ht="12.75" customHeight="1">
      <c r="A36" s="10"/>
      <c r="B36" s="96">
        <v>60920</v>
      </c>
      <c r="C36" s="98">
        <v>9003</v>
      </c>
      <c r="D36" s="98">
        <f t="shared" si="3"/>
        <v>55355</v>
      </c>
      <c r="E36" s="98">
        <f>IF($H$2=1,5511504,IF($H$2=2,5525500,5535533))</f>
        <v>5535533</v>
      </c>
      <c r="F36" s="157" t="s">
        <v>139</v>
      </c>
      <c r="G36" s="178"/>
      <c r="H36" s="178"/>
      <c r="I36" s="178"/>
      <c r="J36" s="179"/>
      <c r="K36" s="100">
        <f>IF($E$4=2,SUM(J7:J13),0)</f>
        <v>0</v>
      </c>
      <c r="L36" s="4"/>
      <c r="M36" s="4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13" s="1" customFormat="1" ht="12.75" customHeight="1">
      <c r="A37" s="10"/>
      <c r="B37" s="96">
        <v>60920</v>
      </c>
      <c r="C37" s="98">
        <v>9003</v>
      </c>
      <c r="D37" s="98">
        <f t="shared" si="3"/>
        <v>55355</v>
      </c>
      <c r="E37" s="98">
        <f>IF($H$2=1,5511504,IF($H$2=2,5525500,5535533))</f>
        <v>5535533</v>
      </c>
      <c r="F37" s="157" t="s">
        <v>12</v>
      </c>
      <c r="G37" s="178"/>
      <c r="H37" s="178"/>
      <c r="I37" s="178"/>
      <c r="J37" s="179"/>
      <c r="K37" s="100">
        <f>IF($E$4=2,SUM(I7:I13),0)</f>
        <v>0</v>
      </c>
      <c r="L37"/>
      <c r="M37"/>
    </row>
    <row r="38" spans="1:13" s="1" customFormat="1" ht="12.75" customHeight="1">
      <c r="A38" s="10"/>
      <c r="B38" s="96">
        <v>60920</v>
      </c>
      <c r="C38" s="98">
        <v>9003</v>
      </c>
      <c r="D38" s="98">
        <f t="shared" si="3"/>
        <v>55355</v>
      </c>
      <c r="E38" s="98">
        <f>IF($H$2=1,5511504,IF($H$2=2,5525500,5535533))</f>
        <v>5535533</v>
      </c>
      <c r="F38" s="157" t="s">
        <v>10</v>
      </c>
      <c r="G38" s="158"/>
      <c r="H38" s="158"/>
      <c r="I38" s="158"/>
      <c r="J38" s="159"/>
      <c r="K38" s="100">
        <f>IF($E$4=3,K14,0)</f>
        <v>0</v>
      </c>
      <c r="L38"/>
      <c r="M38"/>
    </row>
    <row r="39" spans="1:13" s="1" customFormat="1" ht="12.75" customHeight="1">
      <c r="A39" s="10"/>
      <c r="B39" s="96">
        <v>60920</v>
      </c>
      <c r="C39" s="98">
        <v>4022</v>
      </c>
      <c r="D39" s="98">
        <f t="shared" si="3"/>
        <v>55355</v>
      </c>
      <c r="E39" s="101">
        <v>5500000</v>
      </c>
      <c r="F39" s="160" t="s">
        <v>21</v>
      </c>
      <c r="G39" s="161"/>
      <c r="H39" s="161"/>
      <c r="I39" s="161"/>
      <c r="J39" s="162"/>
      <c r="K39" s="100">
        <f>IF(AND($E$4=1,$H$2&lt;4)=TRUE,0,$I$14*0.07)</f>
        <v>0</v>
      </c>
      <c r="L39"/>
      <c r="M39"/>
    </row>
    <row r="40" spans="1:13" s="1" customFormat="1" ht="12.75" customHeight="1">
      <c r="A40" s="10"/>
      <c r="B40" s="102" t="s">
        <v>137</v>
      </c>
      <c r="C40" s="103">
        <v>1576</v>
      </c>
      <c r="D40" s="103" t="s">
        <v>135</v>
      </c>
      <c r="E40" s="104">
        <v>5500000</v>
      </c>
      <c r="F40" s="160" t="s">
        <v>134</v>
      </c>
      <c r="G40" s="161"/>
      <c r="H40" s="161"/>
      <c r="I40" s="161"/>
      <c r="J40" s="162"/>
      <c r="K40" s="100">
        <f>IF($E$4=1,0,IF($E$4=2,(K36+K37)*0.05,(I14+J14)*0.05))</f>
        <v>0</v>
      </c>
      <c r="L40"/>
      <c r="M40"/>
    </row>
    <row r="41" spans="1:13" s="1" customFormat="1" ht="12.75" customHeight="1">
      <c r="A41" s="10"/>
      <c r="B41" s="165" t="s">
        <v>106</v>
      </c>
      <c r="C41" s="166"/>
      <c r="D41" s="166" t="s">
        <v>107</v>
      </c>
      <c r="E41" s="166"/>
      <c r="F41" s="172" t="s">
        <v>108</v>
      </c>
      <c r="G41" s="172"/>
      <c r="H41" s="172" t="s">
        <v>109</v>
      </c>
      <c r="I41" s="172"/>
      <c r="J41" s="105"/>
      <c r="K41" s="106"/>
      <c r="L41"/>
      <c r="M41"/>
    </row>
    <row r="42" spans="1:13" s="1" customFormat="1" ht="12.75" customHeight="1" thickBot="1">
      <c r="A42" s="10"/>
      <c r="B42" s="167"/>
      <c r="C42" s="168"/>
      <c r="D42" s="169" t="s">
        <v>110</v>
      </c>
      <c r="E42" s="169"/>
      <c r="F42" s="169" t="s">
        <v>111</v>
      </c>
      <c r="G42" s="169"/>
      <c r="H42" s="169" t="s">
        <v>112</v>
      </c>
      <c r="I42" s="169"/>
      <c r="J42" s="107"/>
      <c r="K42" s="106"/>
      <c r="L42"/>
      <c r="M42"/>
    </row>
    <row r="43" spans="1:13" s="1" customFormat="1" ht="20" customHeight="1" thickBot="1" thickTop="1">
      <c r="A43" s="18"/>
      <c r="B43" s="163" t="s">
        <v>2</v>
      </c>
      <c r="C43" s="164"/>
      <c r="D43" s="164"/>
      <c r="E43" s="164"/>
      <c r="F43" s="164"/>
      <c r="G43" s="164"/>
      <c r="H43" s="164"/>
      <c r="I43" s="164"/>
      <c r="J43" s="164"/>
      <c r="K43" s="108">
        <f>SUM(K33:K40)</f>
        <v>0</v>
      </c>
      <c r="L43"/>
      <c r="M43"/>
    </row>
    <row r="44" spans="1:13" s="1" customFormat="1" ht="13" customHeight="1" thickTop="1">
      <c r="A44" s="12"/>
      <c r="B44" s="109" t="str">
        <f>IF($H$2=2,"EXPENSE AUTHORITY:","MoT REGIONAL OFFICE VERIFICATION:")</f>
        <v>MoT REGIONAL OFFICE VERIFICATION:</v>
      </c>
      <c r="C44" s="110"/>
      <c r="D44" s="110"/>
      <c r="E44" s="110"/>
      <c r="F44" s="110"/>
      <c r="G44" s="110"/>
      <c r="H44" s="110"/>
      <c r="I44" s="110"/>
      <c r="J44" s="110"/>
      <c r="K44" s="111"/>
      <c r="L44"/>
      <c r="M44"/>
    </row>
    <row r="45" spans="1:13" s="1" customFormat="1" ht="13" customHeight="1">
      <c r="A45" s="3"/>
      <c r="B45" s="112"/>
      <c r="C45" s="113"/>
      <c r="D45" s="113"/>
      <c r="E45" s="113"/>
      <c r="F45" s="113"/>
      <c r="G45" s="113"/>
      <c r="H45" s="58"/>
      <c r="I45" s="58"/>
      <c r="J45" s="58"/>
      <c r="K45" s="114"/>
      <c r="L45"/>
      <c r="M45"/>
    </row>
    <row r="46" spans="1:13" s="2" customFormat="1" ht="13" customHeight="1">
      <c r="A46" s="12"/>
      <c r="B46" s="183"/>
      <c r="C46" s="184"/>
      <c r="D46" s="184"/>
      <c r="E46" s="182"/>
      <c r="F46" s="182"/>
      <c r="G46" s="182"/>
      <c r="H46" s="180"/>
      <c r="I46" s="180"/>
      <c r="J46" s="180"/>
      <c r="K46" s="181"/>
      <c r="L46"/>
      <c r="M46"/>
    </row>
    <row r="47" spans="1:13" s="2" customFormat="1" ht="19.5" customHeight="1">
      <c r="A47" s="27"/>
      <c r="B47" s="175" t="s">
        <v>3</v>
      </c>
      <c r="C47" s="176"/>
      <c r="D47" s="176"/>
      <c r="E47" s="177" t="s">
        <v>4</v>
      </c>
      <c r="F47" s="177"/>
      <c r="G47" s="177"/>
      <c r="H47" s="177" t="str">
        <f>IF($H$2=2,"Gravel Resource Manager","Regional Operations Technician")</f>
        <v>Regional Operations Technician</v>
      </c>
      <c r="I47" s="177"/>
      <c r="J47" s="82"/>
      <c r="K47" s="115" t="s">
        <v>9</v>
      </c>
      <c r="L47"/>
      <c r="M47"/>
    </row>
    <row r="48" spans="1:13" s="2" customFormat="1" ht="11.25" customHeight="1">
      <c r="A48" s="27"/>
      <c r="B48" s="116"/>
      <c r="C48" s="117"/>
      <c r="D48" s="117"/>
      <c r="E48" s="118"/>
      <c r="F48" s="118"/>
      <c r="G48" s="118"/>
      <c r="H48" s="118"/>
      <c r="I48" s="118"/>
      <c r="J48" s="63"/>
      <c r="K48" s="119"/>
      <c r="L48"/>
      <c r="M48"/>
    </row>
    <row r="49" spans="1:13" s="2" customFormat="1" ht="13" customHeight="1">
      <c r="A49" s="3"/>
      <c r="B49" s="120" t="s">
        <v>53</v>
      </c>
      <c r="C49" s="63"/>
      <c r="D49" s="63"/>
      <c r="E49" s="63"/>
      <c r="F49" s="63"/>
      <c r="G49" s="63"/>
      <c r="H49" s="63"/>
      <c r="I49" s="63"/>
      <c r="J49" s="63"/>
      <c r="K49" s="121"/>
      <c r="L49"/>
      <c r="M49"/>
    </row>
    <row r="50" spans="1:13" s="2" customFormat="1" ht="22.5" customHeight="1">
      <c r="A50" s="3"/>
      <c r="B50" s="122" t="s">
        <v>54</v>
      </c>
      <c r="C50" s="146"/>
      <c r="D50" s="63" t="s">
        <v>105</v>
      </c>
      <c r="E50" s="182"/>
      <c r="F50" s="182"/>
      <c r="G50" s="63" t="s">
        <v>104</v>
      </c>
      <c r="H50" s="182"/>
      <c r="I50" s="182"/>
      <c r="J50" s="87" t="s">
        <v>103</v>
      </c>
      <c r="K50" s="148"/>
      <c r="L50"/>
      <c r="M50"/>
    </row>
    <row r="51" spans="1:13" s="2" customFormat="1" ht="22.5" customHeight="1">
      <c r="A51" s="3"/>
      <c r="B51" s="122" t="s">
        <v>55</v>
      </c>
      <c r="C51" s="147"/>
      <c r="D51" s="63" t="s">
        <v>140</v>
      </c>
      <c r="E51" s="204"/>
      <c r="F51" s="204"/>
      <c r="G51" s="63" t="s">
        <v>56</v>
      </c>
      <c r="H51" s="204"/>
      <c r="I51" s="204"/>
      <c r="J51" s="87" t="s">
        <v>57</v>
      </c>
      <c r="K51" s="149"/>
      <c r="L51"/>
      <c r="M51"/>
    </row>
    <row r="52" spans="1:13" s="2" customFormat="1" ht="22.5" customHeight="1">
      <c r="A52" s="3"/>
      <c r="B52" s="123"/>
      <c r="C52" s="124"/>
      <c r="D52" s="125"/>
      <c r="E52" s="125"/>
      <c r="F52" s="125"/>
      <c r="G52" s="125"/>
      <c r="H52" s="125"/>
      <c r="I52" s="126" t="s">
        <v>136</v>
      </c>
      <c r="J52" s="205"/>
      <c r="K52" s="206"/>
      <c r="L52"/>
      <c r="M52"/>
    </row>
    <row r="53" spans="1:13" s="2" customFormat="1" ht="25.25" customHeight="1">
      <c r="A53" s="3"/>
      <c r="B53" s="127"/>
      <c r="C53" s="76"/>
      <c r="D53" s="76"/>
      <c r="E53" s="128" t="str">
        <f>IF($H$2=1,"COPIES: FINANCE;   GRAVEL MANAGER","")</f>
        <v/>
      </c>
      <c r="F53" s="129"/>
      <c r="G53" s="129"/>
      <c r="H53" s="78"/>
      <c r="I53" s="78"/>
      <c r="J53" s="78"/>
      <c r="K53" s="130"/>
      <c r="L53"/>
      <c r="M53"/>
    </row>
    <row r="54" spans="1:13" s="2" customFormat="1" ht="12.75" customHeight="1">
      <c r="A54" s="3"/>
      <c r="B54" s="3" t="s">
        <v>233</v>
      </c>
      <c r="C54" s="3"/>
      <c r="D54" s="3"/>
      <c r="E54" s="3"/>
      <c r="F54" s="3"/>
      <c r="G54" s="3"/>
      <c r="H54"/>
      <c r="I54"/>
      <c r="J54"/>
      <c r="K54" s="15"/>
      <c r="L54"/>
      <c r="M54"/>
    </row>
    <row r="55" spans="2:13" s="2" customFormat="1" ht="13" customHeight="1">
      <c r="B55" s="29"/>
      <c r="C55"/>
      <c r="D55"/>
      <c r="E55"/>
      <c r="F55"/>
      <c r="G55"/>
      <c r="H55"/>
      <c r="K55" s="40"/>
      <c r="L55"/>
      <c r="M55"/>
    </row>
    <row r="56" spans="1:13" s="2" customFormat="1" ht="13" customHeight="1">
      <c r="A56" s="6"/>
      <c r="B56" s="36"/>
      <c r="E56" s="6"/>
      <c r="F56" s="6"/>
      <c r="H56" s="6"/>
      <c r="I56" s="6"/>
      <c r="J56" s="14"/>
      <c r="L56"/>
      <c r="M56"/>
    </row>
    <row r="57" spans="3:8" ht="13" customHeight="1">
      <c r="C57" s="5"/>
      <c r="D57" s="6"/>
      <c r="E57" s="5"/>
      <c r="F57" s="16"/>
      <c r="G57" s="5"/>
      <c r="H57" s="6"/>
    </row>
    <row r="58" ht="13" customHeight="1"/>
    <row r="59" spans="1:11" s="14" customFormat="1" ht="13" customHeight="1">
      <c r="A59"/>
      <c r="B59"/>
      <c r="C59"/>
      <c r="D59"/>
      <c r="E59"/>
      <c r="F59"/>
      <c r="G59"/>
      <c r="H59"/>
      <c r="I59"/>
      <c r="J59"/>
      <c r="K59"/>
    </row>
    <row r="62" ht="12.75">
      <c r="B62" t="s">
        <v>58</v>
      </c>
    </row>
    <row r="63" ht="12.75">
      <c r="B63" t="s">
        <v>59</v>
      </c>
    </row>
    <row r="64" ht="12.75">
      <c r="B64" t="s">
        <v>60</v>
      </c>
    </row>
    <row r="65" ht="12.75">
      <c r="B65" t="s">
        <v>61</v>
      </c>
    </row>
    <row r="66" ht="12.75">
      <c r="B66" t="s">
        <v>62</v>
      </c>
    </row>
    <row r="67" ht="12.75">
      <c r="B67" t="s">
        <v>63</v>
      </c>
    </row>
    <row r="68" ht="12.75">
      <c r="B68" t="s">
        <v>64</v>
      </c>
    </row>
    <row r="69" ht="12.75">
      <c r="B69" t="s">
        <v>65</v>
      </c>
    </row>
    <row r="70" ht="12.75">
      <c r="B70" t="s">
        <v>66</v>
      </c>
    </row>
    <row r="71" ht="12.75">
      <c r="B71" t="s">
        <v>67</v>
      </c>
    </row>
    <row r="72" ht="12.75">
      <c r="B72" t="s">
        <v>68</v>
      </c>
    </row>
    <row r="73" ht="12.75">
      <c r="B73" t="s">
        <v>69</v>
      </c>
    </row>
    <row r="74" ht="12.75">
      <c r="B74" t="s">
        <v>70</v>
      </c>
    </row>
    <row r="75" ht="12.75">
      <c r="B75" t="s">
        <v>71</v>
      </c>
    </row>
    <row r="76" ht="12.75">
      <c r="B76" t="s">
        <v>72</v>
      </c>
    </row>
    <row r="77" ht="12.75">
      <c r="B77" t="s">
        <v>73</v>
      </c>
    </row>
    <row r="78" ht="12.75">
      <c r="B78" t="s">
        <v>74</v>
      </c>
    </row>
    <row r="79" ht="12.75">
      <c r="B79" t="s">
        <v>75</v>
      </c>
    </row>
    <row r="80" ht="12.75">
      <c r="B80" t="s">
        <v>76</v>
      </c>
    </row>
    <row r="81" ht="12.75">
      <c r="B81" t="s">
        <v>77</v>
      </c>
    </row>
    <row r="82" ht="12.75">
      <c r="B82" t="s">
        <v>78</v>
      </c>
    </row>
  </sheetData>
  <sheetProtection selectLockedCells="1"/>
  <protectedRanges>
    <protectedRange sqref="H7:H13" name="usage fee"/>
    <protectedRange sqref="H46:K46" name="region title date"/>
    <protectedRange sqref="B46:G46" name="region signature name"/>
    <protectedRange sqref="G28:K28" name="district title date"/>
    <protectedRange sqref="G26:K26" name="district signature name"/>
    <protectedRange sqref="B28:F28" name="user title phone"/>
    <protectedRange sqref="B26:F26" name="user signature name"/>
    <protectedRange sqref="J23:K23" name="cost type"/>
    <protectedRange sqref="G23:H23" name="work activity"/>
    <protectedRange sqref="G22:I22" name="bus funct"/>
    <protectedRange sqref="G21:I21" name="product"/>
    <protectedRange sqref="J20:K20" name="serv line"/>
    <protectedRange sqref="G20:H20" name="RC"/>
    <protectedRange sqref="J19:K19" name="project number"/>
    <protectedRange sqref="G19:H19" name="usage dates"/>
    <protectedRange sqref="G18:K18" name="project name"/>
    <protectedRange sqref="G17:J17" name="ministry name"/>
    <protectedRange sqref="B21:D24" name="MC comments"/>
    <protectedRange sqref="B19:D19" name="MC usage dates"/>
    <protectedRange sqref="B18:D18" name="contractor"/>
    <protectedRange sqref="H2" name="Region"/>
    <protectedRange sqref="E4" name="usage code"/>
    <protectedRange sqref="B7:B13" name="service area"/>
    <protectedRange sqref="C7:C13" name="pit name"/>
    <protectedRange sqref="D7:D13" name="pit number"/>
    <protectedRange sqref="F7:F13" name="usage"/>
    <protectedRange sqref="E7:E13" name="material type"/>
    <protectedRange sqref="G7:G13" name="aggregate price"/>
    <protectedRange sqref="B50:C51" name="vender details"/>
    <protectedRange sqref="D50:F51" name="invoice details"/>
    <protectedRange sqref="G50:I51" name="batch details"/>
    <protectedRange sqref="J50:K51" name="JV details"/>
    <protectedRange sqref="B42:C42" name="product list"/>
    <protectedRange sqref="B52:C52" name="vender details_1"/>
    <protectedRange sqref="D52:F52" name="invoice details_1"/>
    <protectedRange sqref="G52:I52" name="batch details_1"/>
    <protectedRange sqref="J52:K52" name="JV details_1"/>
  </protectedRanges>
  <mergeCells count="59">
    <mergeCell ref="E50:F50"/>
    <mergeCell ref="E51:F51"/>
    <mergeCell ref="H50:I50"/>
    <mergeCell ref="H51:I51"/>
    <mergeCell ref="J52:K52"/>
    <mergeCell ref="B21:D21"/>
    <mergeCell ref="B22:D22"/>
    <mergeCell ref="B23:D23"/>
    <mergeCell ref="G17:J17"/>
    <mergeCell ref="G19:H19"/>
    <mergeCell ref="G20:H20"/>
    <mergeCell ref="G21:I21"/>
    <mergeCell ref="G22:I22"/>
    <mergeCell ref="G23:H23"/>
    <mergeCell ref="J23:K23"/>
    <mergeCell ref="J19:K19"/>
    <mergeCell ref="G18:K18"/>
    <mergeCell ref="B18:D18"/>
    <mergeCell ref="C19:D19"/>
    <mergeCell ref="J20:K20"/>
    <mergeCell ref="G26:I26"/>
    <mergeCell ref="J26:K26"/>
    <mergeCell ref="G28:I28"/>
    <mergeCell ref="J28:K28"/>
    <mergeCell ref="B26:D26"/>
    <mergeCell ref="E26:F26"/>
    <mergeCell ref="B28:D28"/>
    <mergeCell ref="E28:F28"/>
    <mergeCell ref="E27:F27"/>
    <mergeCell ref="B27:D27"/>
    <mergeCell ref="G27:I27"/>
    <mergeCell ref="J27:K27"/>
    <mergeCell ref="B47:D47"/>
    <mergeCell ref="F34:J34"/>
    <mergeCell ref="F35:J35"/>
    <mergeCell ref="H47:I47"/>
    <mergeCell ref="E47:G47"/>
    <mergeCell ref="F40:J40"/>
    <mergeCell ref="F36:J36"/>
    <mergeCell ref="F37:J37"/>
    <mergeCell ref="J46:K46"/>
    <mergeCell ref="E46:G46"/>
    <mergeCell ref="D41:E41"/>
    <mergeCell ref="D42:E42"/>
    <mergeCell ref="B46:D46"/>
    <mergeCell ref="H46:I46"/>
    <mergeCell ref="B29:D29"/>
    <mergeCell ref="F38:J38"/>
    <mergeCell ref="F39:J39"/>
    <mergeCell ref="B43:J43"/>
    <mergeCell ref="B41:C41"/>
    <mergeCell ref="B42:C42"/>
    <mergeCell ref="H42:I42"/>
    <mergeCell ref="E29:F29"/>
    <mergeCell ref="F41:G41"/>
    <mergeCell ref="F42:G42"/>
    <mergeCell ref="H41:I41"/>
    <mergeCell ref="J29:K29"/>
    <mergeCell ref="G29:I29"/>
  </mergeCells>
  <dataValidations count="1" xWindow="149" yWindow="413">
    <dataValidation type="list" allowBlank="1" showInputMessage="1" prompt="Pick a recovery product from the list or type one in." sqref="B42:C42">
      <formula1>$B$62:$B$83</formula1>
    </dataValidation>
  </dataValidations>
  <printOptions horizontalCentered="1"/>
  <pageMargins left="0.2362204724409449" right="0" top="0.3937007874015748" bottom="0" header="0" footer="0"/>
  <pageSetup fitToHeight="1" fitToWidth="1" horizontalDpi="600" verticalDpi="600" orientation="portrait" scale="71" r:id="rId3"/>
  <headerFooter alignWithMargins="0"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showGridLines="0" zoomScale="95" zoomScaleNormal="95" workbookViewId="0" topLeftCell="A1">
      <selection activeCell="G10" sqref="G10"/>
    </sheetView>
  </sheetViews>
  <sheetFormatPr defaultColWidth="8.8515625" defaultRowHeight="12.75"/>
  <cols>
    <col min="1" max="1" width="16.421875" style="20" customWidth="1"/>
    <col min="2" max="2" width="26.28125" style="20" customWidth="1"/>
  </cols>
  <sheetData>
    <row r="1" spans="1:2" ht="30">
      <c r="A1" s="30" t="s">
        <v>42</v>
      </c>
      <c r="B1" s="30" t="s">
        <v>43</v>
      </c>
    </row>
    <row r="2" spans="1:2" ht="12.75">
      <c r="A2" s="31">
        <v>1</v>
      </c>
      <c r="B2" s="32" t="s">
        <v>44</v>
      </c>
    </row>
    <row r="3" spans="1:2" ht="12.75">
      <c r="A3" s="31">
        <v>2</v>
      </c>
      <c r="B3" s="32" t="s">
        <v>45</v>
      </c>
    </row>
    <row r="4" spans="1:2" ht="12.75">
      <c r="A4" s="31">
        <v>3</v>
      </c>
      <c r="B4" s="32" t="s">
        <v>46</v>
      </c>
    </row>
    <row r="5" spans="1:2" ht="12.75">
      <c r="A5" s="31">
        <v>4</v>
      </c>
      <c r="B5" s="32" t="s">
        <v>47</v>
      </c>
    </row>
    <row r="6" spans="1:2" ht="12.75">
      <c r="A6" s="31">
        <v>5</v>
      </c>
      <c r="B6" s="32" t="s">
        <v>48</v>
      </c>
    </row>
    <row r="7" spans="1:2" ht="12.75">
      <c r="A7" s="31">
        <v>6</v>
      </c>
      <c r="B7" s="32" t="s">
        <v>49</v>
      </c>
    </row>
    <row r="8" spans="1:2" ht="12.75">
      <c r="A8" s="31">
        <v>7</v>
      </c>
      <c r="B8" s="32" t="s">
        <v>50</v>
      </c>
    </row>
    <row r="9" spans="1:2" ht="12.75">
      <c r="A9" s="33">
        <v>8</v>
      </c>
      <c r="B9" s="34" t="s">
        <v>87</v>
      </c>
    </row>
    <row r="10" spans="1:2" ht="12.75">
      <c r="A10" s="33">
        <v>9</v>
      </c>
      <c r="B10" s="34" t="s">
        <v>82</v>
      </c>
    </row>
    <row r="11" spans="1:2" ht="12.75">
      <c r="A11" s="33">
        <v>10</v>
      </c>
      <c r="B11" s="34" t="s">
        <v>90</v>
      </c>
    </row>
    <row r="12" spans="1:2" ht="12.75">
      <c r="A12" s="33">
        <v>11</v>
      </c>
      <c r="B12" s="34" t="s">
        <v>98</v>
      </c>
    </row>
    <row r="13" spans="1:2" ht="12.75">
      <c r="A13" s="33">
        <v>12</v>
      </c>
      <c r="B13" s="35" t="s">
        <v>84</v>
      </c>
    </row>
    <row r="14" spans="1:2" ht="12.75">
      <c r="A14" s="33">
        <v>13</v>
      </c>
      <c r="B14" s="35" t="s">
        <v>100</v>
      </c>
    </row>
    <row r="15" spans="1:2" ht="12.75">
      <c r="A15" s="33">
        <v>14</v>
      </c>
      <c r="B15" s="35" t="s">
        <v>92</v>
      </c>
    </row>
    <row r="16" spans="1:2" ht="12.75">
      <c r="A16" s="33">
        <v>15</v>
      </c>
      <c r="B16" s="35" t="s">
        <v>81</v>
      </c>
    </row>
    <row r="17" spans="1:2" ht="12.75">
      <c r="A17" s="33">
        <v>16</v>
      </c>
      <c r="B17" s="35" t="s">
        <v>91</v>
      </c>
    </row>
    <row r="18" spans="1:2" ht="12.75">
      <c r="A18" s="33">
        <v>17</v>
      </c>
      <c r="B18" s="35" t="s">
        <v>93</v>
      </c>
    </row>
    <row r="19" spans="1:2" ht="12.75">
      <c r="A19" s="33">
        <v>18</v>
      </c>
      <c r="B19" s="35" t="s">
        <v>94</v>
      </c>
    </row>
    <row r="20" spans="1:2" ht="12.75">
      <c r="A20" s="33">
        <v>19</v>
      </c>
      <c r="B20" s="35" t="s">
        <v>89</v>
      </c>
    </row>
    <row r="21" spans="1:2" ht="12.75">
      <c r="A21" s="33">
        <v>20</v>
      </c>
      <c r="B21" s="35" t="s">
        <v>97</v>
      </c>
    </row>
    <row r="22" spans="1:2" ht="12.75">
      <c r="A22" s="33">
        <v>21</v>
      </c>
      <c r="B22" s="35" t="s">
        <v>96</v>
      </c>
    </row>
    <row r="23" spans="1:2" ht="12.75">
      <c r="A23" s="33">
        <v>22</v>
      </c>
      <c r="B23" s="35" t="s">
        <v>88</v>
      </c>
    </row>
    <row r="24" spans="1:2" ht="12.75">
      <c r="A24" s="33">
        <v>23</v>
      </c>
      <c r="B24" s="35" t="s">
        <v>86</v>
      </c>
    </row>
    <row r="25" spans="1:2" ht="12.75">
      <c r="A25" s="33">
        <v>24</v>
      </c>
      <c r="B25" s="35" t="s">
        <v>80</v>
      </c>
    </row>
    <row r="26" spans="1:2" ht="12.75">
      <c r="A26" s="33">
        <v>25</v>
      </c>
      <c r="B26" s="35" t="s">
        <v>99</v>
      </c>
    </row>
    <row r="27" spans="1:2" ht="12.75">
      <c r="A27" s="33">
        <v>26</v>
      </c>
      <c r="B27" s="35" t="s">
        <v>85</v>
      </c>
    </row>
    <row r="28" spans="1:2" ht="12.75">
      <c r="A28" s="33">
        <v>27</v>
      </c>
      <c r="B28" s="35" t="s">
        <v>83</v>
      </c>
    </row>
    <row r="29" spans="1:2" ht="12.75">
      <c r="A29" s="33">
        <v>28</v>
      </c>
      <c r="B29" s="35" t="s">
        <v>95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Gravel Usage Form</dc:title>
  <dc:subject/>
  <dc:creator/>
  <cp:keywords/>
  <dc:description/>
  <cp:lastModifiedBy>Microsoft Office User</cp:lastModifiedBy>
  <cp:lastPrinted>2013-05-13T18:03:26Z</cp:lastPrinted>
  <dcterms:created xsi:type="dcterms:W3CDTF">2000-05-01T21:33:40Z</dcterms:created>
  <dcterms:modified xsi:type="dcterms:W3CDTF">2021-06-15T15:50:42Z</dcterms:modified>
  <cp:category/>
  <cp:version/>
  <cp:contentType/>
  <cp:contentStatus/>
</cp:coreProperties>
</file>