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14400" windowHeight="6096" activeTab="0"/>
  </bookViews>
  <sheets>
    <sheet name="Cover Sheet &amp; Instructions" sheetId="5" r:id="rId1"/>
    <sheet name="A Trip Volumes" sheetId="4" r:id="rId2"/>
    <sheet name="B Vehicles On Shift" sheetId="2" r:id="rId3"/>
    <sheet name="C Response Times" sheetId="3" r:id="rId4"/>
  </sheets>
  <definedNames>
    <definedName name="Portion_Of_Taxi_Fleet" localSheetId="1">#REF!</definedName>
    <definedName name="Portion_Of_Taxi_Fleet" localSheetId="2">#REF!</definedName>
    <definedName name="Portion_Of_Taxi_Fleet" localSheetId="3">#REF!</definedName>
    <definedName name="Portion_Of_Taxi_Fleet" localSheetId="0">#REF!</definedName>
    <definedName name="Portion_Of_Taxi_Fleet">#REF!</definedName>
  </definedNames>
  <calcPr calcId="145621"/>
</workbook>
</file>

<file path=xl/sharedStrings.xml><?xml version="1.0" encoding="utf-8"?>
<sst xmlns="http://schemas.openxmlformats.org/spreadsheetml/2006/main" count="282" uniqueCount="146">
  <si>
    <t>Jan.</t>
  </si>
  <si>
    <t>Feb.</t>
  </si>
  <si>
    <t>Mar.</t>
  </si>
  <si>
    <t>Apr.</t>
  </si>
  <si>
    <t>May</t>
  </si>
  <si>
    <t>Jun.</t>
  </si>
  <si>
    <t>Jul.</t>
  </si>
  <si>
    <t>Aug.</t>
  </si>
  <si>
    <t>Sep.</t>
  </si>
  <si>
    <t>Oct.</t>
  </si>
  <si>
    <t>Nov.</t>
  </si>
  <si>
    <t>Dec.</t>
  </si>
  <si>
    <t>Application Guide 3: I want to add taxis to my fleet</t>
  </si>
  <si>
    <t>Notes:</t>
  </si>
  <si>
    <t>Applicant:</t>
  </si>
  <si>
    <t>Shift Period</t>
  </si>
  <si>
    <t>Week Days</t>
  </si>
  <si>
    <t>Spreadsheet Date:</t>
  </si>
  <si>
    <t>Reference Sheet 16: Operational Taxi Data</t>
  </si>
  <si>
    <r>
      <t xml:space="preserve">Trip Volume Report </t>
    </r>
    <r>
      <rPr>
        <b/>
        <sz val="7"/>
        <color theme="0"/>
        <rFont val="Arial"/>
        <family val="2"/>
      </rPr>
      <t>(continued)</t>
    </r>
  </si>
  <si>
    <t>Months of Data:</t>
  </si>
  <si>
    <t>Same-Month Comparisons:</t>
  </si>
  <si>
    <t>Portion of Data:</t>
  </si>
  <si>
    <t>Summary of Monthly Data</t>
  </si>
  <si>
    <t>Same Month Comparisons (Year-Over-Year)</t>
  </si>
  <si>
    <t>click &amp; choose here</t>
  </si>
  <si>
    <r>
      <t xml:space="preserve">Section 2: INPUT YOUR DATA. </t>
    </r>
    <r>
      <rPr>
        <i/>
        <sz val="9"/>
        <color theme="3"/>
        <rFont val="Arial"/>
        <family val="2"/>
      </rPr>
      <t xml:space="preserve"> </t>
    </r>
    <r>
      <rPr>
        <i/>
        <sz val="8"/>
        <color theme="3"/>
        <rFont val="Arial"/>
        <family val="2"/>
      </rPr>
      <t xml:space="preserve">Type data in blank cells.  If you want to customize the report, overwrite the black text. </t>
    </r>
  </si>
  <si>
    <t>Weighted Totals</t>
  </si>
  <si>
    <t>Overall Trip Volume Increase:</t>
  </si>
  <si>
    <t>Total Increase:</t>
  </si>
  <si>
    <t>Max. Fleet Size</t>
  </si>
  <si>
    <t>Max. WATs</t>
  </si>
  <si>
    <t>Max. Reg. Taxis</t>
  </si>
  <si>
    <t>WAT Use</t>
  </si>
  <si>
    <t>Reg. Taxi Use</t>
  </si>
  <si>
    <t>Total Veh. Use</t>
  </si>
  <si>
    <t>Definition of 'On Shift Taxi'</t>
  </si>
  <si>
    <t>B. Vehicles 'On Shift' Report</t>
  </si>
  <si>
    <t>Data Reporting Method</t>
  </si>
  <si>
    <r>
      <t xml:space="preserve">C. Response Time Report </t>
    </r>
    <r>
      <rPr>
        <sz val="8"/>
        <color theme="0"/>
        <rFont val="Arial"/>
        <family val="2"/>
      </rPr>
      <t>(completed dispatch trips only)</t>
    </r>
  </si>
  <si>
    <t>Average Time</t>
  </si>
  <si>
    <t>Monthly Totals</t>
  </si>
  <si>
    <r>
      <t xml:space="preserve">Response Time Report </t>
    </r>
    <r>
      <rPr>
        <b/>
        <sz val="7"/>
        <color theme="0"/>
        <rFont val="Arial"/>
        <family val="2"/>
      </rPr>
      <t>(continued)</t>
    </r>
  </si>
  <si>
    <t>Increase:</t>
  </si>
  <si>
    <t>Volume of Monthly Trips</t>
  </si>
  <si>
    <t>Annual Dispatch Trip Response Times</t>
  </si>
  <si>
    <t>(minutes)</t>
  </si>
  <si>
    <t>Year-Over-Year Increases in Response Times*</t>
  </si>
  <si>
    <t>% Change by Response Time Category*</t>
  </si>
  <si>
    <t>Total</t>
  </si>
  <si>
    <t>A. Trip Volume Report</t>
  </si>
  <si>
    <t>Vehicle Types</t>
  </si>
  <si>
    <t>Types of Trips</t>
  </si>
  <si>
    <t>Dispatch</t>
  </si>
  <si>
    <t>Dispatch System</t>
  </si>
  <si>
    <t>Workbook Date:</t>
  </si>
  <si>
    <t>Completeness of Data Records?</t>
  </si>
  <si>
    <t>Changes in Dispatch System?</t>
  </si>
  <si>
    <t>click and choose</t>
  </si>
  <si>
    <t>Links:</t>
  </si>
  <si>
    <t>Passenger Transportation Board Website  |  PTBoard.bc.ca</t>
  </si>
  <si>
    <t>Taxi Standards Project</t>
  </si>
  <si>
    <t>minutes</t>
  </si>
  <si>
    <t>What performance standard does your company aim to achieve?</t>
  </si>
  <si>
    <t>percent of the time.</t>
  </si>
  <si>
    <t>When does the dispatch system start measuring response time?</t>
  </si>
  <si>
    <t>When does it stop measuring response time?</t>
  </si>
  <si>
    <t>&gt;&gt; Pick up passengers within</t>
  </si>
  <si>
    <t>12 Month Total</t>
  </si>
  <si>
    <t>Section 4: AUTOMATIC OVERVIEW &amp; ANALYSIS</t>
  </si>
  <si>
    <t>1) Before using these spreadsheets for the first time, review Reference Sheet 16: Operational Taxi Data</t>
  </si>
  <si>
    <t>2) Input your company name and the date at the top of this spreadsheet.</t>
  </si>
  <si>
    <t>Reference Info</t>
  </si>
  <si>
    <t>Did you change any cell formulas?</t>
  </si>
  <si>
    <t>XYZ Taxi Ltd.</t>
  </si>
  <si>
    <t>No loads</t>
  </si>
  <si>
    <r>
      <t>Section 3: AUTOMATIC DATA SUMMARIES &amp; ANALYSIS</t>
    </r>
    <r>
      <rPr>
        <b/>
        <i/>
        <sz val="8"/>
        <color theme="3"/>
        <rFont val="Arial"/>
        <family val="2"/>
      </rPr>
      <t xml:space="preserve"> </t>
    </r>
  </si>
  <si>
    <t>3) Use the dropdown boxes and blank spaces on this spreadsheet to provide general information about your data.</t>
  </si>
  <si>
    <t>This workbook has three spreadsheets, each with its own tab: A. Trip Volumes, B. Vehicles on Shift, C. Response Times.</t>
  </si>
  <si>
    <t xml:space="preserve">2) Input monthly data in Section 2, "Input Your Data". </t>
  </si>
  <si>
    <t>Guides:</t>
  </si>
  <si>
    <t>You can change data labels and dates in this workbook.  Simply overwrite any cell that displays black text.  The change you make in one cell will update in other parts of the spreadsheet.  Cell space is limited, so keep your lables short.</t>
  </si>
  <si>
    <t>View Cell Formulas:</t>
  </si>
  <si>
    <t>How to Change Labels &amp; Dates:</t>
  </si>
  <si>
    <t>Change Cell Formulas:</t>
  </si>
  <si>
    <t>Change Data Labels &amp; Dates</t>
  </si>
  <si>
    <t xml:space="preserve">Cell formulas in this workbook are protected to prevent unintended changes.  If you want to view the cell formulas, you need to unprotect the spreadsheet you want to view.  To do this, select the following:   Home &gt; Cells / Format &gt; Unprotect Sheet.  No password is required. </t>
  </si>
  <si>
    <t>Flag</t>
  </si>
  <si>
    <t>Other 1</t>
  </si>
  <si>
    <t>Other 2</t>
  </si>
  <si>
    <t>Section 1: DESCRIBE YOUR DATA.  (a) Click each of the 6 red boxes below. (b) Follow instructions that appear.</t>
  </si>
  <si>
    <t>1. click &amp; choose here</t>
  </si>
  <si>
    <t>2. click &amp; choose here</t>
  </si>
  <si>
    <t>3. click &amp; choose here</t>
  </si>
  <si>
    <t>4. click &amp; choose here</t>
  </si>
  <si>
    <t>6. click &amp; choose here</t>
  </si>
  <si>
    <t>5. click &amp; choose here</t>
  </si>
  <si>
    <r>
      <t>Section 3: VEHICLES ON SHIFT--converted to percentages</t>
    </r>
    <r>
      <rPr>
        <b/>
        <i/>
        <sz val="8"/>
        <color theme="3"/>
        <rFont val="Arial"/>
        <family val="2"/>
      </rPr>
      <t xml:space="preserve"> (automatically generated)  </t>
    </r>
  </si>
  <si>
    <t xml:space="preserve">                            * For years with partial data, monthly data is pro-rated.</t>
  </si>
  <si>
    <t>Change</t>
  </si>
  <si>
    <r>
      <t xml:space="preserve">Section 1: DESCRIBE YOUR DATA. </t>
    </r>
    <r>
      <rPr>
        <i/>
        <sz val="8"/>
        <color theme="3"/>
        <rFont val="Arial"/>
        <family val="2"/>
      </rPr>
      <t xml:space="preserve"> (a) Click each of the 4 red boxes below. (b) Follow instructions that appear.</t>
    </r>
  </si>
  <si>
    <t>…spreadsheet continued</t>
  </si>
  <si>
    <r>
      <t>Section 3: AUTOMATIC DATA SUMMARIES &amp; ANALYSIS</t>
    </r>
    <r>
      <rPr>
        <b/>
        <i/>
        <sz val="8"/>
        <color theme="3"/>
        <rFont val="Arial"/>
        <family val="2"/>
      </rPr>
      <t xml:space="preserve"> (continued)</t>
    </r>
  </si>
  <si>
    <t>List the dispatch apps and technologies your company uses (e.g. eCab, IVR).  Is data for those dispatached trips included or excluded?</t>
  </si>
  <si>
    <r>
      <t xml:space="preserve">Section 1a: DESCRIBE YOUR DATA. </t>
    </r>
    <r>
      <rPr>
        <i/>
        <sz val="8"/>
        <color theme="3"/>
        <rFont val="Arial"/>
        <family val="2"/>
      </rPr>
      <t>(a) Click each of the 6 red boxes below. (b) Follow instructions that appear.</t>
    </r>
  </si>
  <si>
    <r>
      <t xml:space="preserve">Section 2: INPUT YOUR DATA. </t>
    </r>
    <r>
      <rPr>
        <i/>
        <sz val="9"/>
        <color theme="3"/>
        <rFont val="Arial"/>
        <family val="2"/>
      </rPr>
      <t xml:space="preserve"> </t>
    </r>
    <r>
      <rPr>
        <i/>
        <sz val="8"/>
        <color theme="3"/>
        <rFont val="Arial"/>
        <family val="2"/>
      </rPr>
      <t>Type data in blank cells.  If you want to customize the report, overwrite text that is black.</t>
    </r>
  </si>
  <si>
    <r>
      <t>Section 3a: RESPONSE TIME CATEGORIES--converted to percentages</t>
    </r>
    <r>
      <rPr>
        <b/>
        <i/>
        <sz val="8"/>
        <color theme="3"/>
        <rFont val="Arial"/>
        <family val="2"/>
      </rPr>
      <t xml:space="preserve"> (automatically generated)  </t>
    </r>
  </si>
  <si>
    <r>
      <t>Section 3b: RESPONSE TIME SUMMARY &amp; PERCENTAGE CHANGE</t>
    </r>
    <r>
      <rPr>
        <b/>
        <i/>
        <sz val="8"/>
        <color theme="3"/>
        <rFont val="Arial"/>
        <family val="2"/>
      </rPr>
      <t xml:space="preserve"> (automatically generated)  </t>
    </r>
  </si>
  <si>
    <t xml:space="preserve">Section 3c: RESPONSE TIME CATEGORIES--year over year % changes (automatically generated)  </t>
  </si>
  <si>
    <r>
      <t>Section 1b: DESCRIBE YOUR RESPONSE TIME STANDARD</t>
    </r>
    <r>
      <rPr>
        <i/>
        <sz val="8"/>
        <color theme="3"/>
        <rFont val="Arial"/>
        <family val="2"/>
      </rPr>
      <t xml:space="preserve"> (a) Click the 2 red boxes below. (b) Follow instructions that appear.</t>
    </r>
  </si>
  <si>
    <t>ptboard@gov.bc.ca</t>
  </si>
  <si>
    <r>
      <t>B. Vehicles 'On Shift' Report</t>
    </r>
    <r>
      <rPr>
        <sz val="8"/>
        <color theme="0"/>
        <rFont val="Arial"/>
        <family val="2"/>
      </rPr>
      <t xml:space="preserve"> (continued)</t>
    </r>
  </si>
  <si>
    <t>Weighted Avg</t>
  </si>
  <si>
    <t>12 Mo. Avg.</t>
  </si>
  <si>
    <t>Weighted Tot.</t>
  </si>
  <si>
    <t>Overall Change</t>
  </si>
  <si>
    <t>Trips 0 - 10 min</t>
  </si>
  <si>
    <t>Trips 10 - 15 min</t>
  </si>
  <si>
    <t>Trips &gt; 15 min</t>
  </si>
  <si>
    <t>Instructions</t>
  </si>
  <si>
    <t>Your Company</t>
  </si>
  <si>
    <t>Click the 3 red boxes below and follow instructions that appear.  Include this cover sheet when you submit the other spreadsheets.</t>
  </si>
  <si>
    <t>3 Data Sheets:</t>
  </si>
  <si>
    <t>This Workbook:</t>
  </si>
  <si>
    <t>Getting Started:</t>
  </si>
  <si>
    <t>1) Complete Section 1 "Describe Your Data" for each data spreadsheet.</t>
  </si>
  <si>
    <t>3) Review data that appears automatically in Sections 3 and 4.</t>
  </si>
  <si>
    <t>4) Save the workbook and submit it with your application by email or USB, or as a printed copy.</t>
  </si>
  <si>
    <t>Cell formulas in this workbook must not be changed unless you tell the Board what changes you made.  Use the dropdown box below to tell the Board whether you changed any formulas. Use the "Notes" box to provide details.</t>
  </si>
  <si>
    <t>Your Data</t>
  </si>
  <si>
    <t>Feedback (optional)</t>
  </si>
  <si>
    <t xml:space="preserve">Applicants may email feedback about the spreadhsheets.  Separately from your application, Board staff will respond to errors that are detected and consider any suggestions for improving the spreadsheets.  </t>
  </si>
  <si>
    <t>Spreadsheet Cells</t>
  </si>
  <si>
    <t>View Formulas</t>
  </si>
  <si>
    <t>Change Formulas</t>
  </si>
  <si>
    <t>page 1</t>
  </si>
  <si>
    <t>Section 4: CHANGES IN VEHICLES ON SHIFT (automatically generated)</t>
  </si>
  <si>
    <t>page 2</t>
  </si>
  <si>
    <t>page 3</t>
  </si>
  <si>
    <t>page 4</t>
  </si>
  <si>
    <t>page 5</t>
  </si>
  <si>
    <t>page 6</t>
  </si>
  <si>
    <t>page 7</t>
  </si>
  <si>
    <t>page 8</t>
  </si>
  <si>
    <t>page 9</t>
  </si>
  <si>
    <t>page 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</si>
</sst>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1009]mmmm\ d\,\ yyyy;@"/>
    <numFmt numFmtId="166" formatCode="#,##0.0"/>
    <numFmt numFmtId="167" formatCode="0.0"/>
  </numFmts>
  <fonts count="86">
    <font>
      <sz val="8"/>
      <color theme="1"/>
      <name val="Arial"/>
      <family val="2"/>
    </font>
    <font>
      <sz val="10"/>
      <name val="Arial"/>
      <family val="2"/>
    </font>
    <font>
      <sz val="8"/>
      <name val="Arial"/>
      <family val="2"/>
    </font>
    <font>
      <b/>
      <sz val="12"/>
      <name val="Arial"/>
      <family val="2"/>
    </font>
    <font>
      <b/>
      <sz val="8"/>
      <name val="Arial"/>
      <family val="2"/>
    </font>
    <font>
      <u val="single"/>
      <sz val="8"/>
      <color theme="10"/>
      <name val="Arial"/>
      <family val="2"/>
    </font>
    <font>
      <b/>
      <sz val="12"/>
      <color theme="4" tint="-0.24997000396251678"/>
      <name val="Arial"/>
      <family val="2"/>
    </font>
    <font>
      <b/>
      <sz val="8"/>
      <color theme="3"/>
      <name val="Arial"/>
      <family val="2"/>
    </font>
    <font>
      <b/>
      <sz val="9"/>
      <color theme="3"/>
      <name val="Arial"/>
      <family val="2"/>
    </font>
    <font>
      <b/>
      <sz val="11"/>
      <name val="Arial"/>
      <family val="2"/>
    </font>
    <font>
      <sz val="8"/>
      <color theme="3"/>
      <name val="Arial"/>
      <family val="2"/>
    </font>
    <font>
      <sz val="7"/>
      <name val="Arial"/>
      <family val="2"/>
    </font>
    <font>
      <sz val="7"/>
      <color theme="3"/>
      <name val="Arial"/>
      <family val="2"/>
    </font>
    <font>
      <b/>
      <i/>
      <sz val="9"/>
      <color theme="3"/>
      <name val="Arial"/>
      <family val="2"/>
    </font>
    <font>
      <i/>
      <sz val="9"/>
      <color theme="3"/>
      <name val="Arial"/>
      <family val="2"/>
    </font>
    <font>
      <i/>
      <sz val="8"/>
      <color theme="3"/>
      <name val="Arial"/>
      <family val="2"/>
    </font>
    <font>
      <sz val="6"/>
      <color theme="1"/>
      <name val="Arial"/>
      <family val="2"/>
    </font>
    <font>
      <sz val="6"/>
      <color theme="3"/>
      <name val="Arial"/>
      <family val="2"/>
    </font>
    <font>
      <sz val="8"/>
      <color theme="0"/>
      <name val="Arial"/>
      <family val="2"/>
    </font>
    <font>
      <b/>
      <sz val="9"/>
      <color theme="0"/>
      <name val="Arial"/>
      <family val="2"/>
    </font>
    <font>
      <i/>
      <sz val="8"/>
      <color theme="1"/>
      <name val="Arial"/>
      <family val="2"/>
    </font>
    <font>
      <b/>
      <sz val="7"/>
      <color theme="0"/>
      <name val="Arial"/>
      <family val="2"/>
    </font>
    <font>
      <b/>
      <sz val="7"/>
      <color theme="3"/>
      <name val="Arial"/>
      <family val="2"/>
    </font>
    <font>
      <b/>
      <sz val="5"/>
      <color theme="3"/>
      <name val="Arial"/>
      <family val="2"/>
    </font>
    <font>
      <b/>
      <sz val="8"/>
      <color theme="4"/>
      <name val="Arial"/>
      <family val="2"/>
    </font>
    <font>
      <b/>
      <sz val="12"/>
      <color theme="4"/>
      <name val="Arial"/>
      <family val="2"/>
    </font>
    <font>
      <sz val="8"/>
      <color theme="4"/>
      <name val="Arial"/>
      <family val="2"/>
    </font>
    <font>
      <b/>
      <i/>
      <sz val="8"/>
      <color theme="3"/>
      <name val="Arial"/>
      <family val="2"/>
    </font>
    <font>
      <sz val="8"/>
      <color rgb="FFFF0000"/>
      <name val="Arial"/>
      <family val="2"/>
    </font>
    <font>
      <sz val="8"/>
      <color rgb="FFFFFF99"/>
      <name val="Arial"/>
      <family val="2"/>
    </font>
    <font>
      <sz val="8"/>
      <color rgb="FF7030A0"/>
      <name val="Arial"/>
      <family val="2"/>
    </font>
    <font>
      <b/>
      <sz val="8"/>
      <color theme="6" tint="-0.4999699890613556"/>
      <name val="Arial"/>
      <family val="2"/>
    </font>
    <font>
      <sz val="7"/>
      <color theme="6" tint="-0.4999699890613556"/>
      <name val="Arial"/>
      <family val="2"/>
    </font>
    <font>
      <i/>
      <sz val="7"/>
      <color theme="6" tint="-0.4999699890613556"/>
      <name val="Arial"/>
      <family val="2"/>
    </font>
    <font>
      <sz val="8"/>
      <color theme="6" tint="-0.4999699890613556"/>
      <name val="Arial"/>
      <family val="2"/>
    </font>
    <font>
      <b/>
      <sz val="9"/>
      <color theme="6" tint="-0.4999699890613556"/>
      <name val="Arial"/>
      <family val="2"/>
    </font>
    <font>
      <b/>
      <sz val="6"/>
      <color theme="6" tint="-0.4999699890613556"/>
      <name val="Arial"/>
      <family val="2"/>
    </font>
    <font>
      <b/>
      <sz val="5"/>
      <color theme="6" tint="-0.4999699890613556"/>
      <name val="Arial"/>
      <family val="2"/>
    </font>
    <font>
      <b/>
      <sz val="7"/>
      <color theme="6" tint="-0.4999699890613556"/>
      <name val="Arial"/>
      <family val="2"/>
    </font>
    <font>
      <i/>
      <sz val="8"/>
      <color theme="6" tint="-0.4999699890613556"/>
      <name val="Arial"/>
      <family val="2"/>
    </font>
    <font>
      <b/>
      <sz val="10"/>
      <color theme="6" tint="-0.4999699890613556"/>
      <name val="Arial"/>
      <family val="2"/>
    </font>
    <font>
      <b/>
      <i/>
      <sz val="9"/>
      <color theme="6" tint="-0.4999699890613556"/>
      <name val="Arial"/>
      <family val="2"/>
    </font>
    <font>
      <b/>
      <sz val="6"/>
      <color theme="3"/>
      <name val="Arial"/>
      <family val="2"/>
    </font>
    <font>
      <sz val="7"/>
      <color theme="1"/>
      <name val="Arial"/>
      <family val="2"/>
    </font>
    <font>
      <b/>
      <sz val="8"/>
      <color rgb="FF0070C0"/>
      <name val="Arial"/>
      <family val="2"/>
    </font>
    <font>
      <sz val="8"/>
      <color rgb="FF0070C0"/>
      <name val="Arial"/>
      <family val="2"/>
    </font>
    <font>
      <b/>
      <sz val="11"/>
      <color rgb="FF0070C0"/>
      <name val="Arial"/>
      <family val="2"/>
    </font>
    <font>
      <sz val="7"/>
      <color rgb="FF0070C0"/>
      <name val="Arial"/>
      <family val="2"/>
    </font>
    <font>
      <b/>
      <sz val="7"/>
      <color rgb="FF0070C0"/>
      <name val="Arial"/>
      <family val="2"/>
    </font>
    <font>
      <b/>
      <sz val="7"/>
      <color theme="1"/>
      <name val="Arial"/>
      <family val="2"/>
    </font>
    <font>
      <b/>
      <sz val="8"/>
      <color theme="1"/>
      <name val="Arial"/>
      <family val="2"/>
    </font>
    <font>
      <b/>
      <sz val="6"/>
      <color theme="1"/>
      <name val="Arial"/>
      <family val="2"/>
    </font>
    <font>
      <sz val="6"/>
      <name val="Arial"/>
      <family val="2"/>
    </font>
    <font>
      <b/>
      <sz val="9"/>
      <color theme="1"/>
      <name val="Arial"/>
      <family val="2"/>
    </font>
    <font>
      <sz val="8"/>
      <color theme="0" tint="-0.24997000396251678"/>
      <name val="Arial"/>
      <family val="2"/>
    </font>
    <font>
      <b/>
      <sz val="12"/>
      <color theme="3"/>
      <name val="Arial"/>
      <family val="2"/>
    </font>
    <font>
      <b/>
      <sz val="10.5"/>
      <color theme="4" tint="-0.24997000396251678"/>
      <name val="Arial"/>
      <family val="2"/>
    </font>
    <font>
      <sz val="10.5"/>
      <color theme="1"/>
      <name val="Arial"/>
      <family val="2"/>
    </font>
    <font>
      <b/>
      <sz val="8"/>
      <color rgb="FFFF0000"/>
      <name val="Arial"/>
      <family val="2"/>
    </font>
    <font>
      <b/>
      <sz val="6"/>
      <color rgb="FF0070C0"/>
      <name val="Arial"/>
      <family val="2"/>
    </font>
    <font>
      <b/>
      <sz val="5"/>
      <color theme="1"/>
      <name val="Arial"/>
      <family val="2"/>
    </font>
    <font>
      <b/>
      <i/>
      <sz val="10"/>
      <color rgb="FFFF0000"/>
      <name val="Arial"/>
      <family val="2"/>
    </font>
    <font>
      <u val="single"/>
      <sz val="8"/>
      <color rgb="FF0070C0"/>
      <name val="Arial"/>
      <family val="2"/>
    </font>
    <font>
      <sz val="9"/>
      <color rgb="FF0070C0"/>
      <name val="Arial"/>
      <family val="2"/>
    </font>
    <font>
      <b/>
      <sz val="12"/>
      <color theme="3" tint="-0.4999699890613556"/>
      <name val="Arial"/>
      <family val="2"/>
    </font>
    <font>
      <sz val="8"/>
      <color theme="3" tint="-0.4999699890613556"/>
      <name val="Arial"/>
      <family val="2"/>
    </font>
    <font>
      <b/>
      <sz val="8"/>
      <color rgb="FFCC0099"/>
      <name val="Arial"/>
      <family val="2"/>
    </font>
    <font>
      <sz val="8"/>
      <color rgb="FFCC0099"/>
      <name val="Arial"/>
      <family val="2"/>
    </font>
    <font>
      <b/>
      <sz val="8.5"/>
      <color rgb="FFCC0099"/>
      <name val="Arial"/>
      <family val="2"/>
    </font>
    <font>
      <i/>
      <sz val="8"/>
      <color rgb="FFCC0099"/>
      <name val="Arial"/>
      <family val="2"/>
    </font>
    <font>
      <b/>
      <sz val="9"/>
      <color theme="4"/>
      <name val="Arial"/>
      <family val="2"/>
    </font>
    <font>
      <b/>
      <sz val="6"/>
      <color theme="4"/>
      <name val="Arial"/>
      <family val="2"/>
    </font>
    <font>
      <sz val="6"/>
      <color theme="4"/>
      <name val="Arial"/>
      <family val="2"/>
    </font>
    <font>
      <sz val="7"/>
      <color theme="4"/>
      <name val="Arial"/>
      <family val="2"/>
    </font>
    <font>
      <b/>
      <sz val="5"/>
      <color theme="4"/>
      <name val="Arial"/>
      <family val="2"/>
    </font>
    <font>
      <b/>
      <sz val="8"/>
      <color theme="0"/>
      <name val="Arial"/>
      <family val="2"/>
    </font>
    <font>
      <b/>
      <sz val="11"/>
      <color theme="4"/>
      <name val="Arial"/>
      <family val="2"/>
    </font>
    <font>
      <sz val="9"/>
      <color theme="4"/>
      <name val="Arial"/>
      <family val="2"/>
    </font>
    <font>
      <b/>
      <sz val="9"/>
      <color rgb="FF0070C0"/>
      <name val="Arial"/>
      <family val="2"/>
    </font>
    <font>
      <sz val="6"/>
      <color rgb="FF0070C0"/>
      <name val="Arial"/>
      <family val="2"/>
    </font>
    <font>
      <b/>
      <i/>
      <sz val="9"/>
      <color rgb="FFFF0000"/>
      <name val="Arial"/>
      <family val="2"/>
    </font>
    <font>
      <b/>
      <sz val="9"/>
      <color rgb="FFFF0000"/>
      <name val="Arial"/>
      <family val="2"/>
    </font>
    <font>
      <sz val="8"/>
      <color theme="1" tint="0.24998000264167786"/>
      <name val="Arial"/>
      <family val="2"/>
    </font>
    <font>
      <b/>
      <sz val="9"/>
      <color rgb="FF00B050"/>
      <name val="Arial"/>
      <family val="2"/>
    </font>
    <font>
      <sz val="8"/>
      <color rgb="FF00B050"/>
      <name val="Arial"/>
      <family val="2"/>
    </font>
    <font>
      <b/>
      <sz val="10"/>
      <color rgb="FF00B050"/>
      <name val="Arial"/>
      <family val="2"/>
    </font>
  </fonts>
  <fills count="19">
    <fill>
      <patternFill/>
    </fill>
    <fill>
      <patternFill patternType="gray125"/>
    </fill>
    <fill>
      <patternFill patternType="solid">
        <fgColor theme="0" tint="-0.04997999966144562"/>
        <bgColor indexed="64"/>
      </patternFill>
    </fill>
    <fill>
      <patternFill patternType="solid">
        <fgColor rgb="FFCCFFFF"/>
        <bgColor indexed="64"/>
      </patternFill>
    </fill>
    <fill>
      <patternFill patternType="solid">
        <fgColor theme="0"/>
        <bgColor indexed="64"/>
      </patternFill>
    </fill>
    <fill>
      <patternFill patternType="solid">
        <fgColor theme="3"/>
        <bgColor indexed="64"/>
      </patternFill>
    </fill>
    <fill>
      <patternFill patternType="solid">
        <fgColor rgb="FFFFFF99"/>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0" tint="-0.149959996342659"/>
        <bgColor indexed="64"/>
      </patternFill>
    </fill>
    <fill>
      <patternFill patternType="solid">
        <fgColor theme="6" tint="0.599960029125213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5" tint="0.7999799847602844"/>
        <bgColor indexed="64"/>
      </patternFill>
    </fill>
  </fills>
  <borders count="146">
    <border>
      <left/>
      <right/>
      <top/>
      <bottom/>
      <diagonal/>
    </border>
    <border>
      <left/>
      <right/>
      <top style="medium"/>
      <bottom style="thin"/>
    </border>
    <border>
      <left/>
      <right style="medium"/>
      <top style="medium"/>
      <bottom style="thin"/>
    </border>
    <border>
      <left/>
      <right/>
      <top/>
      <bottom style="hair"/>
    </border>
    <border>
      <left/>
      <right style="medium"/>
      <top/>
      <bottom style="hair"/>
    </border>
    <border>
      <left/>
      <right/>
      <top style="hair"/>
      <bottom style="hair"/>
    </border>
    <border>
      <left/>
      <right style="medium"/>
      <top style="hair"/>
      <bottom style="hair"/>
    </border>
    <border>
      <left/>
      <right/>
      <top style="hair"/>
      <bottom/>
    </border>
    <border>
      <left/>
      <right style="medium"/>
      <top style="hair"/>
      <bottom/>
    </border>
    <border>
      <left/>
      <right/>
      <top/>
      <bottom style="thick">
        <color theme="1"/>
      </bottom>
    </border>
    <border>
      <left/>
      <right style="thick">
        <color rgb="FF00B050"/>
      </right>
      <top style="thick">
        <color rgb="FF00B050"/>
      </top>
      <bottom/>
    </border>
    <border>
      <left/>
      <right/>
      <top/>
      <bottom style="thick">
        <color rgb="FF00B050"/>
      </bottom>
    </border>
    <border>
      <left style="thin">
        <color theme="1"/>
      </left>
      <right/>
      <top style="thin">
        <color theme="1"/>
      </top>
      <bottom/>
    </border>
    <border>
      <left/>
      <right/>
      <top style="thin">
        <color theme="1"/>
      </top>
      <bottom/>
    </border>
    <border>
      <left style="thin">
        <color theme="1"/>
      </left>
      <right/>
      <top/>
      <bottom/>
    </border>
    <border>
      <left style="thin">
        <color theme="1"/>
      </left>
      <right/>
      <top/>
      <bottom style="thin">
        <color theme="1"/>
      </bottom>
    </border>
    <border>
      <left/>
      <right style="thin">
        <color theme="1"/>
      </right>
      <top style="thin">
        <color theme="1"/>
      </top>
      <bottom/>
    </border>
    <border>
      <left/>
      <right style="thin">
        <color theme="1"/>
      </right>
      <top/>
      <bottom/>
    </border>
    <border>
      <left/>
      <right style="thin">
        <color theme="1"/>
      </right>
      <top/>
      <bottom style="thin">
        <color theme="1"/>
      </bottom>
    </border>
    <border>
      <left/>
      <right style="thick">
        <color rgb="FF00B050"/>
      </right>
      <top/>
      <bottom/>
    </border>
    <border>
      <left/>
      <right style="thick">
        <color rgb="FF00B050"/>
      </right>
      <top/>
      <bottom style="thick">
        <color rgb="FF00B050"/>
      </bottom>
    </border>
    <border>
      <left style="medium"/>
      <right/>
      <top style="medium"/>
      <bottom style="thin"/>
    </border>
    <border>
      <left/>
      <right/>
      <top style="thin"/>
      <bottom style="hair"/>
    </border>
    <border>
      <left/>
      <right style="medium"/>
      <top style="thin"/>
      <bottom style="hair"/>
    </border>
    <border>
      <left style="medium"/>
      <right/>
      <top/>
      <bottom/>
    </border>
    <border>
      <left style="thick">
        <color rgb="FF00B050"/>
      </left>
      <right/>
      <top/>
      <bottom/>
    </border>
    <border>
      <left style="medium"/>
      <right/>
      <top style="medium"/>
      <bottom/>
    </border>
    <border>
      <left/>
      <right/>
      <top style="medium"/>
      <bottom/>
    </border>
    <border>
      <left/>
      <right/>
      <top style="thin"/>
      <bottom style="medium"/>
    </border>
    <border>
      <left/>
      <right style="medium"/>
      <top style="medium"/>
      <bottom/>
    </border>
    <border>
      <left style="medium"/>
      <right/>
      <top/>
      <bottom style="thin"/>
    </border>
    <border>
      <left/>
      <right/>
      <top/>
      <bottom style="thin"/>
    </border>
    <border>
      <left/>
      <right style="medium"/>
      <top/>
      <bottom style="thin"/>
    </border>
    <border>
      <left style="medium"/>
      <right/>
      <top style="thin"/>
      <bottom/>
    </border>
    <border>
      <left/>
      <right/>
      <top style="thin"/>
      <bottom/>
    </border>
    <border>
      <left/>
      <right style="medium"/>
      <top style="thin"/>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top/>
      <bottom style="medium"/>
    </border>
    <border>
      <left/>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border>
    <border>
      <left style="medium"/>
      <right/>
      <top style="hair"/>
      <bottom style="hair"/>
    </border>
    <border>
      <left style="medium"/>
      <right/>
      <top style="hair"/>
      <bottom style="medium"/>
    </border>
    <border>
      <left/>
      <right/>
      <top style="hair"/>
      <bottom style="medium"/>
    </border>
    <border>
      <left style="medium"/>
      <right style="medium"/>
      <top/>
      <bottom style="medium"/>
    </border>
    <border>
      <left style="thick"/>
      <right/>
      <top style="medium"/>
      <bottom style="thin"/>
    </border>
    <border>
      <left style="thick"/>
      <right/>
      <top style="thin"/>
      <bottom style="hair"/>
    </border>
    <border>
      <left style="thick"/>
      <right/>
      <top style="hair"/>
      <bottom style="hair"/>
    </border>
    <border>
      <left style="thick"/>
      <right/>
      <top style="hair"/>
      <bottom/>
    </border>
    <border>
      <left/>
      <right style="medium"/>
      <top style="medium"/>
      <bottom style="thick"/>
    </border>
    <border>
      <left/>
      <right style="thick"/>
      <top style="medium"/>
      <bottom style="medium"/>
    </border>
    <border>
      <left/>
      <right/>
      <top/>
      <bottom style="thin">
        <color theme="1"/>
      </bottom>
    </border>
    <border>
      <left style="thick">
        <color rgb="FF00B050"/>
      </left>
      <right/>
      <top/>
      <bottom style="thick">
        <color rgb="FF00B050"/>
      </bottom>
    </border>
    <border>
      <left style="medium"/>
      <right/>
      <top/>
      <bottom style="hair"/>
    </border>
    <border>
      <left style="medium"/>
      <right/>
      <top style="hair"/>
      <bottom style="thin"/>
    </border>
    <border>
      <left/>
      <right/>
      <top style="hair"/>
      <bottom style="thin"/>
    </border>
    <border>
      <left/>
      <right style="medium"/>
      <top style="hair"/>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style="thick">
        <color theme="1"/>
      </left>
      <right/>
      <top style="medium"/>
      <bottom style="thin"/>
    </border>
    <border>
      <left style="thick">
        <color theme="1"/>
      </left>
      <right/>
      <top/>
      <bottom style="hair"/>
    </border>
    <border>
      <left style="thick">
        <color theme="1"/>
      </left>
      <right/>
      <top style="hair"/>
      <bottom style="hair"/>
    </border>
    <border>
      <left style="thick">
        <color theme="1"/>
      </left>
      <right/>
      <top style="hair"/>
      <bottom/>
    </border>
    <border>
      <left/>
      <right/>
      <top style="medium"/>
      <bottom style="thick">
        <color theme="1"/>
      </bottom>
    </border>
    <border>
      <left style="thick">
        <color rgb="FF00B050"/>
      </left>
      <right style="thin">
        <color theme="1"/>
      </right>
      <top/>
      <bottom/>
    </border>
    <border>
      <left style="thick">
        <color theme="1"/>
      </left>
      <right/>
      <top style="thin"/>
      <bottom style="hair"/>
    </border>
    <border>
      <left style="medium"/>
      <right/>
      <top style="thin"/>
      <bottom style="hair"/>
    </border>
    <border>
      <left/>
      <right/>
      <top style="medium"/>
      <bottom style="thick"/>
    </border>
    <border>
      <left style="thick">
        <color rgb="FFFF0000"/>
      </left>
      <right style="thick">
        <color rgb="FFFF0000"/>
      </right>
      <top style="thick">
        <color rgb="FFFF0000"/>
      </top>
      <bottom style="thick">
        <color rgb="FFFF0000"/>
      </bottom>
    </border>
    <border>
      <left style="medium"/>
      <right style="medium"/>
      <top style="medium"/>
      <bottom/>
    </border>
    <border>
      <left/>
      <right style="thick">
        <color rgb="FF00B050"/>
      </right>
      <top style="thick">
        <color rgb="FF00B050"/>
      </top>
      <bottom style="thick">
        <color rgb="FF00B050"/>
      </bottom>
    </border>
    <border>
      <left style="thick">
        <color rgb="FF00B050"/>
      </left>
      <right/>
      <top style="thick">
        <color rgb="FF00B050"/>
      </top>
      <bottom/>
    </border>
    <border>
      <left/>
      <right/>
      <top style="thick">
        <color rgb="FF00B050"/>
      </top>
      <bottom/>
    </border>
    <border>
      <left style="medium">
        <color theme="4" tint="0.3999499976634979"/>
      </left>
      <right/>
      <top style="medium">
        <color theme="4" tint="0.3999499976634979"/>
      </top>
      <bottom style="medium">
        <color theme="4" tint="0.3999499976634979"/>
      </bottom>
    </border>
    <border>
      <left/>
      <right/>
      <top style="medium">
        <color theme="4" tint="0.3999499976634979"/>
      </top>
      <bottom style="medium">
        <color theme="4" tint="0.3999499976634979"/>
      </bottom>
    </border>
    <border>
      <left/>
      <right style="medium">
        <color theme="4" tint="0.3999499976634979"/>
      </right>
      <top style="medium">
        <color theme="4" tint="0.3999499976634979"/>
      </top>
      <bottom style="medium">
        <color theme="4" tint="0.3999499976634979"/>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ck"/>
      <right/>
      <top style="thick"/>
      <bottom/>
    </border>
    <border>
      <left/>
      <right/>
      <top style="thick"/>
      <bottom/>
    </border>
    <border>
      <left/>
      <right style="thick"/>
      <top style="thick"/>
      <bottom/>
    </border>
    <border>
      <left/>
      <right style="thick">
        <color theme="1"/>
      </right>
      <top/>
      <bottom/>
    </border>
    <border>
      <left style="thick">
        <color theme="1"/>
      </left>
      <right/>
      <top style="medium"/>
      <bottom style="thick">
        <color theme="1"/>
      </bottom>
    </border>
    <border>
      <left/>
      <right style="thick">
        <color theme="1"/>
      </right>
      <top/>
      <bottom style="thick">
        <color theme="1"/>
      </bottom>
    </border>
    <border>
      <left/>
      <right/>
      <top style="thick">
        <color theme="1"/>
      </top>
      <bottom style="thick">
        <color theme="1"/>
      </bottom>
    </border>
    <border>
      <left/>
      <right style="thick">
        <color theme="1"/>
      </right>
      <top style="medium"/>
      <bottom style="thin"/>
    </border>
    <border>
      <left style="thick">
        <color theme="1"/>
      </left>
      <right/>
      <top/>
      <bottom/>
    </border>
    <border>
      <left/>
      <right style="thick">
        <color theme="1"/>
      </right>
      <top style="hair"/>
      <bottom style="hair"/>
    </border>
    <border>
      <left/>
      <right style="thick">
        <color theme="1"/>
      </right>
      <top style="thin"/>
      <bottom style="hair"/>
    </border>
    <border>
      <left style="thick">
        <color theme="1"/>
      </left>
      <right/>
      <top style="thick">
        <color theme="1"/>
      </top>
      <bottom/>
    </border>
    <border>
      <left/>
      <right/>
      <top style="thick">
        <color theme="1"/>
      </top>
      <bottom/>
    </border>
    <border>
      <left/>
      <right style="thick">
        <color theme="1"/>
      </right>
      <top style="thick">
        <color theme="1"/>
      </top>
      <bottom/>
    </border>
    <border>
      <left style="thick">
        <color theme="1"/>
      </left>
      <right/>
      <top/>
      <bottom style="medium"/>
    </border>
    <border>
      <left/>
      <right style="thick">
        <color theme="1"/>
      </right>
      <top/>
      <bottom style="mediu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thick">
        <color theme="3"/>
      </left>
      <right/>
      <top style="thick">
        <color theme="3"/>
      </top>
      <bottom/>
    </border>
    <border>
      <left/>
      <right/>
      <top style="thick">
        <color theme="3"/>
      </top>
      <bottom/>
    </border>
    <border>
      <left/>
      <right style="thick">
        <color theme="3"/>
      </right>
      <top style="thick">
        <color theme="3"/>
      </top>
      <bottom/>
    </border>
    <border>
      <left style="thick">
        <color theme="3"/>
      </left>
      <right/>
      <top style="thick">
        <color theme="3"/>
      </top>
      <bottom style="thick">
        <color rgb="FF7030A0"/>
      </bottom>
    </border>
    <border>
      <left/>
      <right/>
      <top style="thick">
        <color theme="3"/>
      </top>
      <bottom style="thick">
        <color rgb="FF7030A0"/>
      </bottom>
    </border>
    <border>
      <left/>
      <right style="thick">
        <color theme="3"/>
      </right>
      <top style="thick">
        <color theme="3"/>
      </top>
      <bottom style="thick">
        <color rgb="FF7030A0"/>
      </bottom>
    </border>
    <border>
      <left/>
      <right/>
      <top style="thin">
        <color theme="1"/>
      </top>
      <bottom style="thick">
        <color rgb="FF00B050"/>
      </bottom>
    </border>
    <border>
      <left style="thick">
        <color theme="3"/>
      </left>
      <right style="thick">
        <color theme="3"/>
      </right>
      <top style="thick">
        <color theme="3"/>
      </top>
      <bottom style="thick">
        <color theme="3"/>
      </bottom>
    </border>
    <border>
      <left style="thick">
        <color rgb="FF00B050"/>
      </left>
      <right/>
      <top style="thick">
        <color rgb="FF00B050"/>
      </top>
      <bottom style="thick">
        <color rgb="FF00B050"/>
      </bottom>
    </border>
    <border>
      <left/>
      <right/>
      <top style="thick">
        <color rgb="FF00B050"/>
      </top>
      <bottom style="thick">
        <color rgb="FF00B050"/>
      </bottom>
    </border>
    <border>
      <left style="thick">
        <color rgb="FF0070C0"/>
      </left>
      <right/>
      <top style="thick">
        <color rgb="FF0070C0"/>
      </top>
      <bottom/>
    </border>
    <border>
      <left/>
      <right/>
      <top style="thick">
        <color rgb="FF0070C0"/>
      </top>
      <bottom/>
    </border>
    <border>
      <left/>
      <right style="thick">
        <color rgb="FF0070C0"/>
      </right>
      <top style="thick">
        <color rgb="FF0070C0"/>
      </top>
      <bottom/>
    </border>
    <border>
      <left/>
      <right style="thick"/>
      <top/>
      <bottom/>
    </border>
    <border>
      <left style="thick"/>
      <right/>
      <top style="medium"/>
      <bottom style="thick"/>
    </border>
    <border>
      <left style="medium"/>
      <right/>
      <top style="medium"/>
      <bottom style="thick"/>
    </border>
    <border>
      <left/>
      <right style="thick"/>
      <top style="medium"/>
      <bottom style="thick"/>
    </border>
    <border>
      <left style="thick"/>
      <right/>
      <top style="medium"/>
      <bottom style="medium"/>
    </border>
    <border>
      <left/>
      <right style="thick"/>
      <top style="medium"/>
      <bottom style="thin"/>
    </border>
    <border>
      <left/>
      <right style="thick"/>
      <top style="thin"/>
      <bottom/>
    </border>
    <border>
      <left style="thick"/>
      <right/>
      <top/>
      <bottom style="medium"/>
    </border>
    <border>
      <left/>
      <right style="thick"/>
      <top/>
      <bottom style="medium"/>
    </border>
    <border>
      <left style="thick">
        <color theme="4"/>
      </left>
      <right style="thick">
        <color theme="4"/>
      </right>
      <top style="thick">
        <color theme="4"/>
      </top>
      <bottom style="thick">
        <color theme="4"/>
      </bottom>
    </border>
    <border>
      <left style="medium">
        <color theme="3"/>
      </left>
      <right/>
      <top/>
      <bottom/>
    </border>
    <border>
      <left/>
      <right style="medium">
        <color theme="3"/>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672">
    <xf numFmtId="0" fontId="0" fillId="0" borderId="0" xfId="0"/>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20" fillId="0" borderId="0" xfId="0" applyFont="1"/>
    <xf numFmtId="0" fontId="0" fillId="3" borderId="0" xfId="0" applyFill="1" applyProtection="1">
      <protection/>
    </xf>
    <xf numFmtId="0" fontId="16" fillId="3" borderId="0" xfId="0" applyFont="1" applyFill="1" applyAlignment="1" applyProtection="1">
      <alignment horizontal="center"/>
      <protection/>
    </xf>
    <xf numFmtId="0" fontId="8" fillId="3" borderId="0" xfId="0" applyFont="1" applyFill="1" applyAlignment="1" applyProtection="1">
      <alignment horizontal="left"/>
      <protection/>
    </xf>
    <xf numFmtId="0" fontId="0" fillId="3" borderId="0" xfId="0" applyFill="1" applyBorder="1" applyProtection="1">
      <protection/>
    </xf>
    <xf numFmtId="0" fontId="2" fillId="3" borderId="0" xfId="0" applyFont="1" applyFill="1" applyBorder="1" applyAlignment="1" applyProtection="1">
      <alignment/>
      <protection/>
    </xf>
    <xf numFmtId="0" fontId="8" fillId="3" borderId="0" xfId="0" applyFont="1" applyFill="1" applyBorder="1" applyAlignment="1" applyProtection="1">
      <alignment horizontal="right"/>
      <protection/>
    </xf>
    <xf numFmtId="0" fontId="3" fillId="3" borderId="0" xfId="0" applyFont="1" applyFill="1" applyBorder="1" applyAlignment="1" applyProtection="1">
      <alignment/>
      <protection/>
    </xf>
    <xf numFmtId="0" fontId="7" fillId="2" borderId="1" xfId="0" applyFont="1" applyFill="1" applyBorder="1" applyAlignment="1" applyProtection="1">
      <alignment horizontal="center" vertical="center"/>
      <protection/>
    </xf>
    <xf numFmtId="0" fontId="7" fillId="2" borderId="2" xfId="0" applyFont="1" applyFill="1" applyBorder="1" applyAlignment="1" applyProtection="1">
      <alignment horizontal="center" vertical="center"/>
      <protection/>
    </xf>
    <xf numFmtId="3" fontId="10" fillId="4" borderId="3" xfId="0" applyNumberFormat="1" applyFont="1" applyFill="1" applyBorder="1" applyAlignment="1" applyProtection="1">
      <alignment horizontal="center" vertical="center"/>
      <protection/>
    </xf>
    <xf numFmtId="3" fontId="10" fillId="4" borderId="4" xfId="0" applyNumberFormat="1" applyFont="1" applyFill="1" applyBorder="1" applyAlignment="1" applyProtection="1">
      <alignment horizontal="center" vertical="center"/>
      <protection/>
    </xf>
    <xf numFmtId="3" fontId="10" fillId="4" borderId="5" xfId="0" applyNumberFormat="1" applyFont="1" applyFill="1" applyBorder="1" applyAlignment="1" applyProtection="1">
      <alignment horizontal="center" vertical="center"/>
      <protection/>
    </xf>
    <xf numFmtId="3" fontId="10" fillId="4" borderId="6" xfId="0" applyNumberFormat="1" applyFont="1" applyFill="1" applyBorder="1" applyAlignment="1" applyProtection="1">
      <alignment horizontal="center" vertical="center"/>
      <protection/>
    </xf>
    <xf numFmtId="3" fontId="10" fillId="4" borderId="7" xfId="0" applyNumberFormat="1" applyFont="1" applyFill="1" applyBorder="1" applyAlignment="1" applyProtection="1">
      <alignment horizontal="center" vertical="center"/>
      <protection/>
    </xf>
    <xf numFmtId="3" fontId="10" fillId="4" borderId="8" xfId="0" applyNumberFormat="1" applyFont="1" applyFill="1" applyBorder="1" applyAlignment="1" applyProtection="1">
      <alignment horizontal="center" vertical="center"/>
      <protection/>
    </xf>
    <xf numFmtId="9" fontId="12" fillId="4" borderId="5" xfId="0" applyNumberFormat="1" applyFont="1" applyFill="1" applyBorder="1" applyAlignment="1" applyProtection="1">
      <alignment horizontal="center" vertical="center"/>
      <protection/>
    </xf>
    <xf numFmtId="9" fontId="12" fillId="4" borderId="6" xfId="0" applyNumberFormat="1" applyFont="1" applyFill="1" applyBorder="1" applyAlignment="1" applyProtection="1">
      <alignment horizontal="center" vertical="center"/>
      <protection/>
    </xf>
    <xf numFmtId="0" fontId="0" fillId="0" borderId="0" xfId="0" applyProtection="1">
      <protection/>
    </xf>
    <xf numFmtId="0" fontId="16" fillId="0" borderId="0" xfId="0" applyFont="1" applyAlignment="1" applyProtection="1">
      <alignment horizontal="center"/>
      <protection/>
    </xf>
    <xf numFmtId="3" fontId="10" fillId="4" borderId="3" xfId="0" applyNumberFormat="1" applyFont="1" applyFill="1" applyBorder="1" applyAlignment="1" applyProtection="1">
      <alignment horizontal="center" vertical="center"/>
      <protection hidden="1"/>
    </xf>
    <xf numFmtId="0" fontId="0" fillId="0" borderId="0" xfId="0" applyFill="1" applyBorder="1" applyProtection="1">
      <protection/>
    </xf>
    <xf numFmtId="3" fontId="17" fillId="0" borderId="0" xfId="0" applyNumberFormat="1" applyFont="1" applyFill="1" applyBorder="1" applyAlignment="1" applyProtection="1">
      <alignment horizontal="center" vertical="center"/>
      <protection/>
    </xf>
    <xf numFmtId="0" fontId="0" fillId="0" borderId="0" xfId="0" applyFill="1"/>
    <xf numFmtId="0" fontId="0" fillId="5" borderId="0" xfId="0" applyFill="1"/>
    <xf numFmtId="0" fontId="29" fillId="6" borderId="0" xfId="0" applyFont="1" applyFill="1"/>
    <xf numFmtId="0" fontId="0" fillId="6" borderId="0" xfId="0" applyFill="1"/>
    <xf numFmtId="0" fontId="0" fillId="7" borderId="0" xfId="0" applyFill="1"/>
    <xf numFmtId="0" fontId="0" fillId="8" borderId="0" xfId="0" applyFill="1" applyBorder="1" applyProtection="1">
      <protection/>
    </xf>
    <xf numFmtId="0" fontId="16" fillId="8" borderId="0" xfId="0" applyFont="1" applyFill="1" applyAlignment="1" applyProtection="1">
      <alignment horizontal="center"/>
      <protection/>
    </xf>
    <xf numFmtId="0" fontId="8" fillId="7" borderId="0" xfId="0" applyFont="1" applyFill="1" applyBorder="1" applyAlignment="1" applyProtection="1">
      <alignment horizontal="right"/>
      <protection/>
    </xf>
    <xf numFmtId="0" fontId="0" fillId="7" borderId="0" xfId="0" applyFill="1" applyBorder="1" applyProtection="1">
      <protection/>
    </xf>
    <xf numFmtId="0" fontId="16" fillId="7" borderId="0" xfId="0" applyFont="1" applyFill="1" applyAlignment="1" applyProtection="1">
      <alignment horizontal="center"/>
      <protection/>
    </xf>
    <xf numFmtId="0" fontId="0" fillId="0" borderId="9" xfId="0" applyFill="1" applyBorder="1" applyProtection="1">
      <protection/>
    </xf>
    <xf numFmtId="3" fontId="17" fillId="0" borderId="9" xfId="0" applyNumberFormat="1" applyFont="1" applyFill="1" applyBorder="1" applyAlignment="1" applyProtection="1">
      <alignment horizontal="center" vertical="center"/>
      <protection/>
    </xf>
    <xf numFmtId="3" fontId="34" fillId="4" borderId="0" xfId="0" applyNumberFormat="1" applyFont="1" applyFill="1" applyBorder="1" applyAlignment="1" applyProtection="1">
      <alignment horizontal="center" vertical="center"/>
      <protection/>
    </xf>
    <xf numFmtId="0" fontId="0" fillId="0" borderId="9" xfId="0" applyFill="1" applyBorder="1"/>
    <xf numFmtId="0" fontId="0" fillId="6" borderId="10" xfId="0" applyFill="1" applyBorder="1"/>
    <xf numFmtId="0" fontId="35" fillId="0" borderId="11" xfId="0" applyFont="1" applyFill="1" applyBorder="1" applyAlignment="1" applyProtection="1">
      <alignment horizontal="center" vertical="center"/>
      <protection/>
    </xf>
    <xf numFmtId="3" fontId="34" fillId="4" borderId="12" xfId="0" applyNumberFormat="1" applyFont="1" applyFill="1" applyBorder="1" applyAlignment="1" applyProtection="1">
      <alignment horizontal="center" vertical="center"/>
      <protection/>
    </xf>
    <xf numFmtId="3" fontId="34" fillId="4" borderId="13" xfId="0" applyNumberFormat="1" applyFont="1" applyFill="1" applyBorder="1" applyAlignment="1" applyProtection="1">
      <alignment horizontal="center" vertical="center"/>
      <protection/>
    </xf>
    <xf numFmtId="3" fontId="34" fillId="4" borderId="14" xfId="0" applyNumberFormat="1" applyFont="1" applyFill="1" applyBorder="1" applyAlignment="1" applyProtection="1">
      <alignment horizontal="center" vertical="center"/>
      <protection/>
    </xf>
    <xf numFmtId="3" fontId="34" fillId="4" borderId="15" xfId="0" applyNumberFormat="1" applyFont="1" applyFill="1" applyBorder="1" applyAlignment="1" applyProtection="1">
      <alignment horizontal="center" vertical="center"/>
      <protection/>
    </xf>
    <xf numFmtId="9" fontId="32" fillId="4" borderId="12" xfId="0" applyNumberFormat="1" applyFont="1" applyFill="1" applyBorder="1" applyAlignment="1" applyProtection="1">
      <alignment horizontal="center" vertical="center"/>
      <protection/>
    </xf>
    <xf numFmtId="9" fontId="32" fillId="4" borderId="14" xfId="0" applyNumberFormat="1" applyFont="1" applyFill="1" applyBorder="1" applyAlignment="1" applyProtection="1">
      <alignment horizontal="center" vertical="center"/>
      <protection/>
    </xf>
    <xf numFmtId="3" fontId="34" fillId="4" borderId="16" xfId="0" applyNumberFormat="1" applyFont="1" applyFill="1" applyBorder="1" applyAlignment="1" applyProtection="1">
      <alignment horizontal="center" vertical="center"/>
      <protection/>
    </xf>
    <xf numFmtId="3" fontId="34" fillId="4" borderId="17" xfId="0" applyNumberFormat="1" applyFont="1" applyFill="1" applyBorder="1" applyAlignment="1" applyProtection="1">
      <alignment horizontal="center" vertical="center"/>
      <protection/>
    </xf>
    <xf numFmtId="3" fontId="34" fillId="4" borderId="18" xfId="0" applyNumberFormat="1" applyFont="1" applyFill="1" applyBorder="1" applyAlignment="1" applyProtection="1">
      <alignment horizontal="center" vertical="center"/>
      <protection/>
    </xf>
    <xf numFmtId="164" fontId="34" fillId="4" borderId="16" xfId="0" applyNumberFormat="1" applyFont="1" applyFill="1" applyBorder="1" applyAlignment="1" applyProtection="1">
      <alignment horizontal="center" vertical="center"/>
      <protection/>
    </xf>
    <xf numFmtId="164" fontId="34" fillId="4" borderId="17" xfId="0" applyNumberFormat="1" applyFont="1" applyFill="1" applyBorder="1" applyAlignment="1" applyProtection="1">
      <alignment horizontal="center" vertical="center"/>
      <protection/>
    </xf>
    <xf numFmtId="0" fontId="0" fillId="9" borderId="19" xfId="0" applyFill="1" applyBorder="1"/>
    <xf numFmtId="0" fontId="0" fillId="9" borderId="20" xfId="0" applyFill="1" applyBorder="1"/>
    <xf numFmtId="164" fontId="40" fillId="0" borderId="11" xfId="0" applyNumberFormat="1" applyFont="1" applyFill="1" applyBorder="1" applyAlignment="1" applyProtection="1">
      <alignment horizontal="center" vertical="center"/>
      <protection/>
    </xf>
    <xf numFmtId="0" fontId="9" fillId="2" borderId="21" xfId="0" applyFont="1" applyFill="1" applyBorder="1" applyAlignment="1" applyProtection="1">
      <alignment horizontal="left" vertical="center"/>
      <protection locked="0"/>
    </xf>
    <xf numFmtId="3" fontId="2" fillId="4" borderId="3" xfId="0" applyNumberFormat="1" applyFont="1" applyFill="1" applyBorder="1" applyAlignment="1" applyProtection="1">
      <alignment horizontal="center" vertical="center"/>
      <protection/>
    </xf>
    <xf numFmtId="9" fontId="12" fillId="4" borderId="22" xfId="0" applyNumberFormat="1" applyFont="1" applyFill="1" applyBorder="1" applyAlignment="1" applyProtection="1">
      <alignment horizontal="center" vertical="center"/>
      <protection/>
    </xf>
    <xf numFmtId="9" fontId="12" fillId="4" borderId="23" xfId="0" applyNumberFormat="1" applyFont="1" applyFill="1" applyBorder="1" applyAlignment="1" applyProtection="1">
      <alignment horizontal="center" vertical="center"/>
      <protection/>
    </xf>
    <xf numFmtId="0" fontId="0" fillId="5" borderId="24" xfId="0" applyFill="1" applyBorder="1" applyAlignment="1" applyProtection="1">
      <alignment/>
      <protection/>
    </xf>
    <xf numFmtId="0" fontId="0" fillId="5" borderId="0" xfId="0" applyFill="1" applyBorder="1" applyProtection="1">
      <protection/>
    </xf>
    <xf numFmtId="0" fontId="0" fillId="5" borderId="24" xfId="0" applyFill="1" applyBorder="1" applyProtection="1">
      <protection/>
    </xf>
    <xf numFmtId="0" fontId="31" fillId="9" borderId="0" xfId="0" applyFont="1" applyFill="1" applyBorder="1" applyAlignment="1" applyProtection="1">
      <alignment horizontal="center" vertical="center"/>
      <protection/>
    </xf>
    <xf numFmtId="0" fontId="37" fillId="9" borderId="0" xfId="0" applyFont="1" applyFill="1" applyBorder="1" applyAlignment="1" applyProtection="1">
      <alignment horizontal="center" vertical="center"/>
      <protection/>
    </xf>
    <xf numFmtId="0" fontId="36" fillId="9" borderId="25" xfId="0" applyFont="1" applyFill="1" applyBorder="1" applyAlignment="1" applyProtection="1">
      <alignment horizontal="center" vertical="center"/>
      <protection/>
    </xf>
    <xf numFmtId="0" fontId="31" fillId="9" borderId="25" xfId="0" applyFont="1" applyFill="1" applyBorder="1" applyAlignment="1" applyProtection="1">
      <alignment horizontal="center" vertical="center"/>
      <protection/>
    </xf>
    <xf numFmtId="0" fontId="11" fillId="2" borderId="26" xfId="0" applyFont="1" applyFill="1" applyBorder="1" applyAlignment="1" applyProtection="1">
      <alignment vertical="center"/>
      <protection locked="0"/>
    </xf>
    <xf numFmtId="166" fontId="0" fillId="4" borderId="27" xfId="0" applyNumberFormat="1" applyFont="1" applyFill="1" applyBorder="1" applyAlignment="1" applyProtection="1">
      <alignment horizontal="center" vertical="center"/>
      <protection locked="0"/>
    </xf>
    <xf numFmtId="166" fontId="24" fillId="4" borderId="28" xfId="0" applyNumberFormat="1" applyFont="1" applyFill="1" applyBorder="1" applyAlignment="1" applyProtection="1">
      <alignment horizontal="center" vertical="center"/>
      <protection/>
    </xf>
    <xf numFmtId="0" fontId="45" fillId="5" borderId="24" xfId="0" applyFont="1" applyFill="1" applyBorder="1" applyAlignment="1" applyProtection="1">
      <alignment/>
      <protection/>
    </xf>
    <xf numFmtId="166" fontId="0" fillId="4" borderId="29" xfId="0" applyNumberFormat="1" applyFont="1" applyFill="1" applyBorder="1" applyAlignment="1" applyProtection="1">
      <alignment horizontal="center" vertical="center"/>
      <protection locked="0"/>
    </xf>
    <xf numFmtId="0" fontId="11" fillId="2" borderId="30" xfId="0" applyFont="1" applyFill="1" applyBorder="1" applyAlignment="1" applyProtection="1">
      <alignment vertical="center"/>
      <protection locked="0"/>
    </xf>
    <xf numFmtId="166" fontId="0" fillId="4" borderId="31" xfId="0" applyNumberFormat="1" applyFont="1" applyFill="1" applyBorder="1" applyAlignment="1" applyProtection="1">
      <alignment horizontal="center" vertical="center"/>
      <protection locked="0"/>
    </xf>
    <xf numFmtId="166" fontId="0" fillId="4" borderId="32"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vertical="center"/>
      <protection locked="0"/>
    </xf>
    <xf numFmtId="3" fontId="2" fillId="4" borderId="34" xfId="0" applyNumberFormat="1" applyFont="1" applyFill="1" applyBorder="1" applyAlignment="1" applyProtection="1">
      <alignment horizontal="center" vertical="center"/>
      <protection locked="0"/>
    </xf>
    <xf numFmtId="3" fontId="0" fillId="4" borderId="34" xfId="0" applyNumberFormat="1" applyFont="1" applyFill="1" applyBorder="1" applyAlignment="1" applyProtection="1">
      <alignment horizontal="center" vertical="center"/>
      <protection locked="0"/>
    </xf>
    <xf numFmtId="3" fontId="2" fillId="4" borderId="35" xfId="0" applyNumberFormat="1" applyFont="1" applyFill="1" applyBorder="1" applyAlignment="1" applyProtection="1">
      <alignment horizontal="center" vertical="center"/>
      <protection locked="0"/>
    </xf>
    <xf numFmtId="3" fontId="2" fillId="4" borderId="31" xfId="0" applyNumberFormat="1" applyFont="1" applyFill="1" applyBorder="1" applyAlignment="1" applyProtection="1">
      <alignment horizontal="center" vertical="center"/>
      <protection locked="0"/>
    </xf>
    <xf numFmtId="3" fontId="0" fillId="4" borderId="31" xfId="0" applyNumberFormat="1" applyFont="1" applyFill="1" applyBorder="1" applyAlignment="1" applyProtection="1">
      <alignment horizontal="center" vertical="center"/>
      <protection locked="0"/>
    </xf>
    <xf numFmtId="3" fontId="0" fillId="4" borderId="32" xfId="0" applyNumberFormat="1" applyFont="1" applyFill="1" applyBorder="1" applyAlignment="1" applyProtection="1">
      <alignment horizontal="center" vertical="center"/>
      <protection locked="0"/>
    </xf>
    <xf numFmtId="3" fontId="44" fillId="4" borderId="0" xfId="0" applyNumberFormat="1" applyFont="1" applyFill="1" applyBorder="1" applyAlignment="1" applyProtection="1">
      <alignment horizontal="center" vertical="center"/>
      <protection/>
    </xf>
    <xf numFmtId="3" fontId="44" fillId="4" borderId="36" xfId="0" applyNumberFormat="1" applyFont="1" applyFill="1" applyBorder="1" applyAlignment="1" applyProtection="1">
      <alignment horizontal="center" vertical="center"/>
      <protection/>
    </xf>
    <xf numFmtId="0" fontId="46" fillId="2" borderId="21" xfId="0" applyFont="1" applyFill="1" applyBorder="1" applyAlignment="1" applyProtection="1">
      <alignment horizontal="left" vertical="center"/>
      <protection/>
    </xf>
    <xf numFmtId="0" fontId="44" fillId="2" borderId="1" xfId="0" applyFont="1" applyFill="1" applyBorder="1" applyAlignment="1" applyProtection="1">
      <alignment horizontal="center" vertical="center"/>
      <protection/>
    </xf>
    <xf numFmtId="0" fontId="44" fillId="2" borderId="2" xfId="0" applyFont="1" applyFill="1" applyBorder="1" applyAlignment="1" applyProtection="1">
      <alignment horizontal="center" vertical="center"/>
      <protection/>
    </xf>
    <xf numFmtId="166" fontId="0" fillId="4" borderId="0" xfId="0" applyNumberFormat="1" applyFont="1" applyFill="1" applyBorder="1" applyAlignment="1" applyProtection="1">
      <alignment horizontal="center" vertical="center"/>
      <protection locked="0"/>
    </xf>
    <xf numFmtId="166" fontId="0" fillId="4" borderId="36" xfId="0" applyNumberFormat="1" applyFont="1" applyFill="1" applyBorder="1" applyAlignment="1" applyProtection="1">
      <alignment horizontal="center" vertical="center"/>
      <protection locked="0"/>
    </xf>
    <xf numFmtId="0" fontId="9"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0" fillId="10" borderId="0" xfId="0" applyFill="1"/>
    <xf numFmtId="0" fontId="16" fillId="2" borderId="26" xfId="0" applyFont="1" applyFill="1" applyBorder="1" applyAlignment="1" applyProtection="1">
      <alignment vertical="center"/>
      <protection locked="0"/>
    </xf>
    <xf numFmtId="166" fontId="2" fillId="4" borderId="27" xfId="0" applyNumberFormat="1" applyFont="1" applyFill="1" applyBorder="1" applyAlignment="1" applyProtection="1">
      <alignment horizontal="center" vertical="center"/>
      <protection locked="0"/>
    </xf>
    <xf numFmtId="166" fontId="10" fillId="4" borderId="40" xfId="0" applyNumberFormat="1" applyFont="1" applyFill="1" applyBorder="1" applyAlignment="1" applyProtection="1">
      <alignment horizontal="center" vertical="center"/>
      <protection/>
    </xf>
    <xf numFmtId="0" fontId="51" fillId="2" borderId="41" xfId="0" applyFont="1" applyFill="1" applyBorder="1" applyAlignment="1" applyProtection="1">
      <alignment vertical="center"/>
      <protection locked="0"/>
    </xf>
    <xf numFmtId="166" fontId="4" fillId="4" borderId="42" xfId="0" applyNumberFormat="1" applyFont="1" applyFill="1" applyBorder="1" applyAlignment="1" applyProtection="1">
      <alignment horizontal="center" vertical="center"/>
      <protection locked="0"/>
    </xf>
    <xf numFmtId="166" fontId="50" fillId="4" borderId="42" xfId="0" applyNumberFormat="1" applyFont="1" applyFill="1" applyBorder="1" applyAlignment="1" applyProtection="1">
      <alignment horizontal="center" vertical="center"/>
      <protection locked="0"/>
    </xf>
    <xf numFmtId="166" fontId="50" fillId="4" borderId="43" xfId="0" applyNumberFormat="1" applyFont="1" applyFill="1" applyBorder="1" applyAlignment="1" applyProtection="1">
      <alignment horizontal="center" vertical="center"/>
      <protection locked="0"/>
    </xf>
    <xf numFmtId="166" fontId="7" fillId="4" borderId="40" xfId="0" applyNumberFormat="1" applyFont="1" applyFill="1" applyBorder="1" applyAlignment="1" applyProtection="1">
      <alignment horizontal="center" vertical="center"/>
      <protection/>
    </xf>
    <xf numFmtId="0" fontId="52" fillId="2" borderId="44" xfId="0" applyFont="1" applyFill="1" applyBorder="1" applyAlignment="1" applyProtection="1">
      <alignment vertical="center"/>
      <protection locked="0"/>
    </xf>
    <xf numFmtId="3" fontId="0" fillId="4" borderId="45" xfId="0" applyNumberFormat="1" applyFont="1" applyFill="1" applyBorder="1" applyAlignment="1" applyProtection="1">
      <alignment horizontal="center" vertical="center"/>
      <protection locked="0"/>
    </xf>
    <xf numFmtId="3" fontId="0" fillId="4" borderId="27" xfId="0" applyNumberFormat="1" applyFont="1" applyFill="1" applyBorder="1" applyAlignment="1" applyProtection="1">
      <alignment horizontal="center" vertical="center"/>
      <protection locked="0"/>
    </xf>
    <xf numFmtId="3" fontId="0" fillId="4" borderId="46" xfId="0" applyNumberFormat="1" applyFont="1" applyFill="1" applyBorder="1" applyAlignment="1" applyProtection="1">
      <alignment horizontal="center" vertical="center"/>
      <protection locked="0"/>
    </xf>
    <xf numFmtId="3" fontId="10" fillId="4" borderId="40" xfId="0" applyNumberFormat="1" applyFont="1" applyFill="1" applyBorder="1" applyAlignment="1" applyProtection="1">
      <alignment horizontal="center" vertical="center"/>
      <protection/>
    </xf>
    <xf numFmtId="0" fontId="52" fillId="2" borderId="47" xfId="0" applyFont="1" applyFill="1" applyBorder="1" applyAlignment="1" applyProtection="1">
      <alignment vertical="center"/>
      <protection locked="0"/>
    </xf>
    <xf numFmtId="3" fontId="0" fillId="4" borderId="7" xfId="0" applyNumberFormat="1" applyFont="1" applyFill="1" applyBorder="1" applyAlignment="1" applyProtection="1">
      <alignment horizontal="center" vertical="center"/>
      <protection locked="0"/>
    </xf>
    <xf numFmtId="3" fontId="0" fillId="4" borderId="8" xfId="0" applyNumberFormat="1" applyFont="1" applyFill="1" applyBorder="1" applyAlignment="1" applyProtection="1">
      <alignment horizontal="center" vertical="center"/>
      <protection locked="0"/>
    </xf>
    <xf numFmtId="0" fontId="52" fillId="2" borderId="48" xfId="0" applyFont="1" applyFill="1" applyBorder="1" applyAlignment="1" applyProtection="1">
      <alignment vertical="center"/>
      <protection locked="0"/>
    </xf>
    <xf numFmtId="3" fontId="0" fillId="4" borderId="5" xfId="0" applyNumberFormat="1" applyFont="1" applyFill="1" applyBorder="1" applyAlignment="1" applyProtection="1">
      <alignment horizontal="center" vertical="center"/>
      <protection locked="0"/>
    </xf>
    <xf numFmtId="3" fontId="0" fillId="4" borderId="6" xfId="0" applyNumberFormat="1" applyFont="1" applyFill="1" applyBorder="1" applyAlignment="1" applyProtection="1">
      <alignment horizontal="center" vertical="center"/>
      <protection locked="0"/>
    </xf>
    <xf numFmtId="0" fontId="42" fillId="2" borderId="49" xfId="0" applyFont="1" applyFill="1" applyBorder="1" applyAlignment="1" applyProtection="1">
      <alignment vertical="center"/>
      <protection/>
    </xf>
    <xf numFmtId="3" fontId="24" fillId="4" borderId="50" xfId="0" applyNumberFormat="1" applyFont="1" applyFill="1" applyBorder="1" applyAlignment="1" applyProtection="1">
      <alignment horizontal="center" vertical="center"/>
      <protection/>
    </xf>
    <xf numFmtId="3" fontId="7" fillId="4" borderId="51" xfId="0" applyNumberFormat="1" applyFont="1" applyFill="1" applyBorder="1" applyAlignment="1" applyProtection="1">
      <alignment horizontal="center" vertical="center"/>
      <protection/>
    </xf>
    <xf numFmtId="0" fontId="42" fillId="2" borderId="52" xfId="0" applyFont="1" applyFill="1" applyBorder="1" applyAlignment="1" applyProtection="1">
      <alignment horizontal="center" vertical="center"/>
      <protection/>
    </xf>
    <xf numFmtId="0" fontId="22" fillId="2" borderId="53" xfId="0" applyFont="1" applyFill="1" applyBorder="1" applyAlignment="1" applyProtection="1">
      <alignment horizontal="center" vertical="center"/>
      <protection/>
    </xf>
    <xf numFmtId="0" fontId="22" fillId="2" borderId="54" xfId="0" applyFont="1" applyFill="1" applyBorder="1" applyAlignment="1" applyProtection="1">
      <alignment horizontal="center" vertical="center"/>
      <protection/>
    </xf>
    <xf numFmtId="0" fontId="22" fillId="2" borderId="55" xfId="0" applyFont="1" applyFill="1" applyBorder="1" applyAlignment="1" applyProtection="1">
      <alignment horizontal="center" vertical="center"/>
      <protection/>
    </xf>
    <xf numFmtId="9" fontId="12" fillId="4" borderId="3" xfId="0" applyNumberFormat="1" applyFont="1" applyFill="1" applyBorder="1" applyAlignment="1" applyProtection="1">
      <alignment horizontal="center" vertical="center"/>
      <protection/>
    </xf>
    <xf numFmtId="0" fontId="8" fillId="0" borderId="56" xfId="0" applyFont="1" applyFill="1" applyBorder="1" applyAlignment="1" applyProtection="1">
      <alignment horizontal="center" vertical="center"/>
      <protection/>
    </xf>
    <xf numFmtId="3" fontId="10" fillId="4" borderId="22" xfId="0" applyNumberFormat="1" applyFont="1" applyFill="1" applyBorder="1" applyAlignment="1" applyProtection="1">
      <alignment horizontal="center" vertical="center"/>
      <protection/>
    </xf>
    <xf numFmtId="3" fontId="10" fillId="4" borderId="23" xfId="0" applyNumberFormat="1" applyFont="1" applyFill="1" applyBorder="1" applyAlignment="1" applyProtection="1">
      <alignment horizontal="center" vertical="center"/>
      <protection/>
    </xf>
    <xf numFmtId="0" fontId="54" fillId="11" borderId="57" xfId="0" applyFont="1" applyFill="1" applyBorder="1"/>
    <xf numFmtId="0" fontId="35" fillId="12" borderId="25" xfId="0" applyFont="1" applyFill="1" applyBorder="1" applyAlignment="1" applyProtection="1">
      <alignment horizontal="left"/>
      <protection/>
    </xf>
    <xf numFmtId="0" fontId="35" fillId="12" borderId="0" xfId="0" applyFont="1" applyFill="1" applyBorder="1" applyAlignment="1" applyProtection="1">
      <alignment horizontal="left"/>
      <protection/>
    </xf>
    <xf numFmtId="0" fontId="0" fillId="12" borderId="19" xfId="0" applyFill="1" applyBorder="1"/>
    <xf numFmtId="0" fontId="36" fillId="2" borderId="25" xfId="0" applyFont="1" applyFill="1" applyBorder="1" applyAlignment="1" applyProtection="1">
      <alignment horizontal="center" vertical="center"/>
      <protection/>
    </xf>
    <xf numFmtId="0" fontId="31" fillId="2" borderId="0" xfId="0" applyFont="1" applyFill="1" applyBorder="1" applyAlignment="1" applyProtection="1">
      <alignment horizontal="center" vertical="center"/>
      <protection/>
    </xf>
    <xf numFmtId="0" fontId="37" fillId="2" borderId="0" xfId="0" applyFont="1" applyFill="1" applyBorder="1" applyAlignment="1" applyProtection="1">
      <alignment horizontal="center" vertical="center"/>
      <protection/>
    </xf>
    <xf numFmtId="0" fontId="32" fillId="2" borderId="0" xfId="0" applyFont="1" applyFill="1" applyBorder="1" applyAlignment="1" applyProtection="1">
      <alignment horizontal="center" vertical="center"/>
      <protection/>
    </xf>
    <xf numFmtId="0" fontId="31" fillId="2" borderId="25" xfId="0" applyFont="1" applyFill="1" applyBorder="1" applyAlignment="1" applyProtection="1">
      <alignment horizontal="center" vertical="center"/>
      <protection/>
    </xf>
    <xf numFmtId="167" fontId="34" fillId="4" borderId="13" xfId="0" applyNumberFormat="1" applyFont="1" applyFill="1" applyBorder="1" applyAlignment="1" applyProtection="1">
      <alignment horizontal="center" vertical="center"/>
      <protection/>
    </xf>
    <xf numFmtId="3" fontId="34" fillId="2" borderId="0" xfId="0" applyNumberFormat="1" applyFont="1" applyFill="1" applyBorder="1" applyAlignment="1" applyProtection="1">
      <alignment horizontal="center" vertical="center"/>
      <protection/>
    </xf>
    <xf numFmtId="0" fontId="0" fillId="2" borderId="19" xfId="0" applyFill="1" applyBorder="1"/>
    <xf numFmtId="167" fontId="34" fillId="4" borderId="0" xfId="0" applyNumberFormat="1" applyFont="1" applyFill="1" applyBorder="1" applyAlignment="1" applyProtection="1">
      <alignment horizontal="center" vertical="center"/>
      <protection/>
    </xf>
    <xf numFmtId="167" fontId="34" fillId="2" borderId="0" xfId="0" applyNumberFormat="1" applyFont="1" applyFill="1" applyBorder="1" applyAlignment="1" applyProtection="1">
      <alignment horizontal="center" vertical="center"/>
      <protection/>
    </xf>
    <xf numFmtId="167" fontId="0" fillId="2" borderId="0" xfId="0" applyNumberFormat="1" applyFill="1" applyBorder="1" applyAlignment="1">
      <alignment horizontal="center" vertical="center"/>
    </xf>
    <xf numFmtId="0" fontId="34" fillId="12" borderId="0" xfId="0" applyFont="1" applyFill="1" applyBorder="1" applyAlignment="1">
      <alignment horizontal="left"/>
    </xf>
    <xf numFmtId="0" fontId="35" fillId="12" borderId="19" xfId="0" applyFont="1" applyFill="1" applyBorder="1" applyAlignment="1" applyProtection="1">
      <alignment horizontal="left"/>
      <protection/>
    </xf>
    <xf numFmtId="0" fontId="37" fillId="2" borderId="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xf>
    <xf numFmtId="9" fontId="32" fillId="4" borderId="16" xfId="0" applyNumberFormat="1" applyFont="1" applyFill="1" applyBorder="1" applyAlignment="1" applyProtection="1">
      <alignment horizontal="center" vertical="center"/>
      <protection/>
    </xf>
    <xf numFmtId="0" fontId="0" fillId="2" borderId="0" xfId="0" applyFill="1" applyBorder="1" applyProtection="1">
      <protection/>
    </xf>
    <xf numFmtId="9" fontId="32" fillId="4" borderId="17" xfId="0" applyNumberFormat="1" applyFont="1" applyFill="1" applyBorder="1" applyAlignment="1" applyProtection="1">
      <alignment horizontal="center" vertical="center"/>
      <protection/>
    </xf>
    <xf numFmtId="9" fontId="38" fillId="4" borderId="15" xfId="0" applyNumberFormat="1" applyFont="1" applyFill="1" applyBorder="1" applyAlignment="1" applyProtection="1">
      <alignment horizontal="center" vertical="center"/>
      <protection/>
    </xf>
    <xf numFmtId="167" fontId="31" fillId="4" borderId="58" xfId="0" applyNumberFormat="1" applyFont="1" applyFill="1" applyBorder="1" applyAlignment="1" applyProtection="1">
      <alignment horizontal="center" vertical="center"/>
      <protection/>
    </xf>
    <xf numFmtId="9" fontId="38" fillId="4" borderId="18" xfId="0" applyNumberFormat="1" applyFont="1" applyFill="1" applyBorder="1" applyAlignment="1" applyProtection="1">
      <alignment horizontal="center" vertical="center"/>
      <protection/>
    </xf>
    <xf numFmtId="9" fontId="32" fillId="2" borderId="59" xfId="0" applyNumberFormat="1" applyFont="1" applyFill="1" applyBorder="1" applyAlignment="1" applyProtection="1">
      <alignment horizontal="right" vertical="center"/>
      <protection/>
    </xf>
    <xf numFmtId="0" fontId="34" fillId="2" borderId="11" xfId="0" applyFont="1" applyFill="1" applyBorder="1" applyAlignment="1">
      <alignment vertical="center"/>
    </xf>
    <xf numFmtId="0" fontId="35" fillId="2" borderId="11" xfId="0" applyFont="1" applyFill="1" applyBorder="1" applyAlignment="1" applyProtection="1">
      <alignment horizontal="center" vertical="center"/>
      <protection/>
    </xf>
    <xf numFmtId="9" fontId="32" fillId="2" borderId="11" xfId="0" applyNumberFormat="1" applyFont="1" applyFill="1" applyBorder="1" applyAlignment="1" applyProtection="1">
      <alignment horizontal="right" vertical="center"/>
      <protection/>
    </xf>
    <xf numFmtId="0" fontId="34" fillId="2" borderId="11" xfId="0" applyFont="1" applyFill="1" applyBorder="1" applyAlignment="1">
      <alignment horizontal="right" vertical="center"/>
    </xf>
    <xf numFmtId="9" fontId="33" fillId="2" borderId="11" xfId="0" applyNumberFormat="1" applyFont="1" applyFill="1" applyBorder="1" applyAlignment="1" applyProtection="1">
      <alignment horizontal="center" vertical="center"/>
      <protection/>
    </xf>
    <xf numFmtId="0" fontId="39" fillId="2" borderId="11" xfId="0" applyFont="1" applyFill="1" applyBorder="1" applyAlignment="1">
      <alignment horizontal="center"/>
    </xf>
    <xf numFmtId="0" fontId="34" fillId="2" borderId="11" xfId="0" applyFont="1" applyFill="1" applyBorder="1" applyAlignment="1">
      <alignment/>
    </xf>
    <xf numFmtId="164" fontId="40" fillId="2" borderId="11" xfId="0" applyNumberFormat="1" applyFont="1" applyFill="1" applyBorder="1" applyAlignment="1" applyProtection="1">
      <alignment horizontal="center" vertical="center"/>
      <protection/>
    </xf>
    <xf numFmtId="0" fontId="0" fillId="2" borderId="20" xfId="0" applyFill="1" applyBorder="1"/>
    <xf numFmtId="0" fontId="11" fillId="2" borderId="60" xfId="0" applyFont="1" applyFill="1" applyBorder="1" applyAlignment="1" applyProtection="1">
      <alignment vertical="center"/>
      <protection locked="0"/>
    </xf>
    <xf numFmtId="3" fontId="2" fillId="4" borderId="3" xfId="0" applyNumberFormat="1" applyFont="1" applyFill="1" applyBorder="1" applyAlignment="1" applyProtection="1">
      <alignment horizontal="center" vertical="center"/>
      <protection locked="0"/>
    </xf>
    <xf numFmtId="3" fontId="2" fillId="4" borderId="4" xfId="0" applyNumberFormat="1" applyFont="1" applyFill="1" applyBorder="1" applyAlignment="1" applyProtection="1">
      <alignment horizontal="center" vertical="center"/>
      <protection locked="0"/>
    </xf>
    <xf numFmtId="0" fontId="11" fillId="2" borderId="48" xfId="0" applyFont="1" applyFill="1" applyBorder="1" applyAlignment="1" applyProtection="1">
      <alignment vertical="center"/>
      <protection locked="0"/>
    </xf>
    <xf numFmtId="0" fontId="11" fillId="2" borderId="47" xfId="0" applyFont="1" applyFill="1" applyBorder="1" applyAlignment="1" applyProtection="1">
      <alignment vertical="center"/>
      <protection locked="0"/>
    </xf>
    <xf numFmtId="0" fontId="11" fillId="2" borderId="61" xfId="0" applyFont="1" applyFill="1" applyBorder="1" applyAlignment="1" applyProtection="1">
      <alignment vertical="center"/>
      <protection locked="0"/>
    </xf>
    <xf numFmtId="3" fontId="0" fillId="4" borderId="62" xfId="0" applyNumberFormat="1" applyFont="1" applyFill="1" applyBorder="1" applyAlignment="1" applyProtection="1">
      <alignment horizontal="center" vertical="center"/>
      <protection locked="0"/>
    </xf>
    <xf numFmtId="3" fontId="0" fillId="4" borderId="63" xfId="0" applyNumberFormat="1" applyFont="1" applyFill="1" applyBorder="1" applyAlignment="1" applyProtection="1">
      <alignment horizontal="center" vertical="center"/>
      <protection locked="0"/>
    </xf>
    <xf numFmtId="0" fontId="12" fillId="2" borderId="64" xfId="0" applyFont="1" applyFill="1" applyBorder="1" applyAlignment="1" applyProtection="1">
      <alignment vertical="center"/>
      <protection/>
    </xf>
    <xf numFmtId="3" fontId="24" fillId="4" borderId="65" xfId="0" applyNumberFormat="1" applyFont="1" applyFill="1" applyBorder="1" applyAlignment="1" applyProtection="1">
      <alignment horizontal="center" vertical="center"/>
      <protection/>
    </xf>
    <xf numFmtId="3" fontId="24" fillId="4" borderId="66" xfId="0" applyNumberFormat="1" applyFont="1" applyFill="1" applyBorder="1" applyAlignment="1" applyProtection="1">
      <alignment horizontal="center" vertical="center"/>
      <protection/>
    </xf>
    <xf numFmtId="0" fontId="0" fillId="13" borderId="0" xfId="0" applyFill="1" applyBorder="1" applyProtection="1">
      <protection/>
    </xf>
    <xf numFmtId="0" fontId="16" fillId="13" borderId="0" xfId="0" applyFont="1" applyFill="1" applyAlignment="1" applyProtection="1">
      <alignment horizontal="center"/>
      <protection/>
    </xf>
    <xf numFmtId="0" fontId="0" fillId="14" borderId="0" xfId="0" applyFill="1"/>
    <xf numFmtId="0" fontId="8" fillId="14" borderId="0" xfId="0" applyFont="1" applyFill="1" applyBorder="1" applyAlignment="1" applyProtection="1">
      <alignment horizontal="right"/>
      <protection/>
    </xf>
    <xf numFmtId="0" fontId="0" fillId="14" borderId="0" xfId="0" applyFill="1" applyBorder="1" applyProtection="1">
      <protection/>
    </xf>
    <xf numFmtId="0" fontId="16" fillId="14" borderId="0" xfId="0" applyFont="1" applyFill="1" applyAlignment="1" applyProtection="1">
      <alignment horizontal="center"/>
      <protection/>
    </xf>
    <xf numFmtId="0" fontId="7" fillId="14" borderId="0" xfId="0" applyFont="1" applyFill="1" applyBorder="1" applyAlignment="1" applyProtection="1">
      <alignment horizontal="right" vertical="top"/>
      <protection/>
    </xf>
    <xf numFmtId="0" fontId="0" fillId="13" borderId="0" xfId="0" applyFill="1" applyBorder="1" applyAlignment="1" applyProtection="1">
      <alignment vertical="top"/>
      <protection/>
    </xf>
    <xf numFmtId="0" fontId="0" fillId="13" borderId="0" xfId="0" applyFont="1" applyFill="1" applyBorder="1" applyAlignment="1" applyProtection="1">
      <alignment vertical="top"/>
      <protection/>
    </xf>
    <xf numFmtId="0" fontId="0" fillId="15" borderId="0" xfId="0" applyFill="1" applyBorder="1" applyProtection="1">
      <protection/>
    </xf>
    <xf numFmtId="0" fontId="16" fillId="15" borderId="0" xfId="0" applyFont="1" applyFill="1" applyAlignment="1" applyProtection="1">
      <alignment horizontal="center"/>
      <protection/>
    </xf>
    <xf numFmtId="0" fontId="0" fillId="16" borderId="0" xfId="0" applyFill="1"/>
    <xf numFmtId="0" fontId="8" fillId="16" borderId="0" xfId="0" applyFont="1" applyFill="1" applyBorder="1" applyAlignment="1" applyProtection="1">
      <alignment horizontal="right"/>
      <protection/>
    </xf>
    <xf numFmtId="0" fontId="13" fillId="16" borderId="0" xfId="0" applyFont="1" applyFill="1" applyBorder="1" applyAlignment="1" applyProtection="1">
      <alignment horizontal="left"/>
      <protection/>
    </xf>
    <xf numFmtId="0" fontId="0" fillId="16" borderId="0" xfId="0" applyFill="1" applyBorder="1" applyAlignment="1" applyProtection="1">
      <alignment/>
      <protection/>
    </xf>
    <xf numFmtId="0" fontId="0" fillId="16" borderId="0" xfId="0" applyFill="1" applyAlignment="1">
      <alignment/>
    </xf>
    <xf numFmtId="0" fontId="50" fillId="16" borderId="0" xfId="0" applyFont="1" applyFill="1" applyBorder="1" applyAlignment="1" applyProtection="1">
      <alignment/>
      <protection/>
    </xf>
    <xf numFmtId="0" fontId="50" fillId="16" borderId="0" xfId="0" applyFont="1" applyFill="1" applyBorder="1" applyAlignment="1" applyProtection="1">
      <alignment horizontal="right"/>
      <protection/>
    </xf>
    <xf numFmtId="0" fontId="50" fillId="16" borderId="0" xfId="0" applyFont="1" applyFill="1" applyBorder="1" applyAlignment="1" applyProtection="1">
      <alignment horizontal="center"/>
      <protection/>
    </xf>
    <xf numFmtId="0" fontId="13" fillId="16" borderId="0" xfId="0" applyFont="1" applyFill="1" applyBorder="1" applyAlignment="1" applyProtection="1">
      <alignment horizontal="center"/>
      <protection/>
    </xf>
    <xf numFmtId="0" fontId="13" fillId="5" borderId="0" xfId="0" applyFont="1" applyFill="1" applyBorder="1" applyAlignment="1" applyProtection="1">
      <alignment horizontal="left"/>
      <protection/>
    </xf>
    <xf numFmtId="0" fontId="59" fillId="2" borderId="67" xfId="0" applyFont="1" applyFill="1" applyBorder="1" applyAlignment="1" applyProtection="1">
      <alignment vertical="center"/>
      <protection/>
    </xf>
    <xf numFmtId="0" fontId="60" fillId="9" borderId="0" xfId="0" applyFont="1" applyFill="1" applyBorder="1" applyAlignment="1" applyProtection="1">
      <alignment horizontal="center" vertical="center"/>
      <protection locked="0"/>
    </xf>
    <xf numFmtId="0" fontId="7" fillId="14" borderId="0" xfId="0" applyFont="1" applyFill="1" applyBorder="1" applyAlignment="1" applyProtection="1">
      <alignment horizontal="right" vertical="top" wrapText="1"/>
      <protection/>
    </xf>
    <xf numFmtId="0" fontId="30" fillId="13" borderId="0" xfId="0" applyFont="1" applyFill="1" applyBorder="1" applyProtection="1">
      <protection/>
    </xf>
    <xf numFmtId="0" fontId="61" fillId="0" borderId="0" xfId="0" applyFont="1"/>
    <xf numFmtId="0" fontId="0" fillId="5" borderId="0" xfId="0" applyFill="1" applyBorder="1" applyAlignment="1" applyProtection="1">
      <alignment/>
      <protection/>
    </xf>
    <xf numFmtId="167" fontId="34" fillId="4" borderId="0" xfId="0" applyNumberFormat="1" applyFont="1" applyFill="1" applyBorder="1" applyAlignment="1" applyProtection="1">
      <alignment horizontal="center" vertical="center"/>
      <protection/>
    </xf>
    <xf numFmtId="167" fontId="34" fillId="4" borderId="58" xfId="0" applyNumberFormat="1" applyFont="1" applyFill="1" applyBorder="1" applyAlignment="1" applyProtection="1">
      <alignment horizontal="center" vertical="center"/>
      <protection/>
    </xf>
    <xf numFmtId="167" fontId="34" fillId="4" borderId="13" xfId="0" applyNumberFormat="1" applyFont="1" applyFill="1" applyBorder="1" applyAlignment="1" applyProtection="1">
      <alignment horizontal="center" vertical="center"/>
      <protection/>
    </xf>
    <xf numFmtId="0" fontId="48" fillId="2" borderId="21" xfId="0" applyFont="1" applyFill="1" applyBorder="1" applyAlignment="1" applyProtection="1">
      <alignment horizontal="center" vertical="center"/>
      <protection/>
    </xf>
    <xf numFmtId="164" fontId="34" fillId="4" borderId="13" xfId="0" applyNumberFormat="1" applyFont="1" applyFill="1" applyBorder="1" applyAlignment="1" applyProtection="1">
      <alignment horizontal="center" vertical="center"/>
      <protection/>
    </xf>
    <xf numFmtId="164" fontId="31" fillId="4" borderId="58" xfId="0" applyNumberFormat="1" applyFont="1" applyFill="1" applyBorder="1" applyAlignment="1" applyProtection="1">
      <alignment horizontal="center" vertical="center"/>
      <protection/>
    </xf>
    <xf numFmtId="164" fontId="34" fillId="4" borderId="0" xfId="0" applyNumberFormat="1" applyFont="1" applyFill="1" applyBorder="1" applyAlignment="1" applyProtection="1">
      <alignment horizontal="center" vertical="center"/>
      <protection/>
    </xf>
    <xf numFmtId="0" fontId="0" fillId="13" borderId="0" xfId="0" applyFont="1" applyFill="1" applyBorder="1" applyProtection="1">
      <protection/>
    </xf>
    <xf numFmtId="0" fontId="0" fillId="14" borderId="0" xfId="0" applyFont="1" applyFill="1" applyBorder="1" applyAlignment="1" applyProtection="1">
      <alignment vertical="top"/>
      <protection/>
    </xf>
    <xf numFmtId="0" fontId="68" fillId="13" borderId="0" xfId="0" applyFont="1" applyFill="1" applyBorder="1" applyProtection="1">
      <protection/>
    </xf>
    <xf numFmtId="9" fontId="24" fillId="4" borderId="28" xfId="0" applyNumberFormat="1" applyFont="1" applyFill="1" applyBorder="1" applyAlignment="1" applyProtection="1">
      <alignment horizontal="center" vertical="center"/>
      <protection/>
    </xf>
    <xf numFmtId="9" fontId="0" fillId="4" borderId="27" xfId="0" applyNumberFormat="1" applyFont="1" applyFill="1" applyBorder="1" applyAlignment="1" applyProtection="1">
      <alignment horizontal="center" vertical="center"/>
      <protection/>
    </xf>
    <xf numFmtId="0" fontId="46" fillId="7" borderId="21" xfId="0" applyFont="1" applyFill="1" applyBorder="1" applyAlignment="1" applyProtection="1">
      <alignment horizontal="left" vertical="center"/>
      <protection/>
    </xf>
    <xf numFmtId="0" fontId="44" fillId="7" borderId="1" xfId="0" applyFont="1" applyFill="1" applyBorder="1" applyAlignment="1" applyProtection="1">
      <alignment horizontal="center" vertical="center"/>
      <protection/>
    </xf>
    <xf numFmtId="0" fontId="44" fillId="7" borderId="2" xfId="0" applyFont="1" applyFill="1" applyBorder="1" applyAlignment="1" applyProtection="1">
      <alignment horizontal="center" vertical="center"/>
      <protection/>
    </xf>
    <xf numFmtId="0" fontId="47" fillId="7" borderId="24" xfId="0" applyFont="1" applyFill="1" applyBorder="1" applyAlignment="1" applyProtection="1">
      <alignment vertical="center"/>
      <protection/>
    </xf>
    <xf numFmtId="0" fontId="47" fillId="7" borderId="30" xfId="0" applyFont="1" applyFill="1" applyBorder="1" applyAlignment="1" applyProtection="1">
      <alignment vertical="center"/>
      <protection/>
    </xf>
    <xf numFmtId="0" fontId="59" fillId="7" borderId="67" xfId="0" applyFont="1" applyFill="1" applyBorder="1" applyAlignment="1" applyProtection="1">
      <alignment vertical="center"/>
      <protection/>
    </xf>
    <xf numFmtId="0" fontId="47" fillId="7" borderId="26" xfId="0" applyFont="1" applyFill="1" applyBorder="1" applyAlignment="1" applyProtection="1">
      <alignment vertical="center"/>
      <protection/>
    </xf>
    <xf numFmtId="0" fontId="47" fillId="7" borderId="33" xfId="0" applyFont="1" applyFill="1" applyBorder="1" applyAlignment="1" applyProtection="1">
      <alignment vertical="center"/>
      <protection/>
    </xf>
    <xf numFmtId="0" fontId="24" fillId="2" borderId="68" xfId="0" applyFont="1" applyFill="1" applyBorder="1" applyAlignment="1" applyProtection="1">
      <alignment horizontal="center" vertical="center"/>
      <protection/>
    </xf>
    <xf numFmtId="0" fontId="24" fillId="2" borderId="1" xfId="0" applyFont="1" applyFill="1" applyBorder="1" applyAlignment="1" applyProtection="1">
      <alignment horizontal="center" vertical="center"/>
      <protection/>
    </xf>
    <xf numFmtId="0" fontId="24" fillId="2" borderId="2" xfId="0" applyFont="1" applyFill="1" applyBorder="1" applyAlignment="1" applyProtection="1">
      <alignment horizontal="center" vertical="center"/>
      <protection/>
    </xf>
    <xf numFmtId="0" fontId="24" fillId="2" borderId="69" xfId="0" applyFont="1" applyFill="1" applyBorder="1" applyAlignment="1" applyProtection="1">
      <alignment horizontal="center" vertical="center"/>
      <protection/>
    </xf>
    <xf numFmtId="0" fontId="24" fillId="2" borderId="70" xfId="0" applyFont="1" applyFill="1" applyBorder="1" applyAlignment="1" applyProtection="1">
      <alignment horizontal="center" vertical="center"/>
      <protection/>
    </xf>
    <xf numFmtId="0" fontId="24" fillId="2" borderId="71" xfId="0" applyFont="1" applyFill="1" applyBorder="1" applyAlignment="1" applyProtection="1">
      <alignment horizontal="center" vertical="center"/>
      <protection/>
    </xf>
    <xf numFmtId="0" fontId="70" fillId="0" borderId="72" xfId="0" applyFont="1" applyFill="1" applyBorder="1" applyAlignment="1" applyProtection="1">
      <alignment horizontal="center" vertical="center"/>
      <protection/>
    </xf>
    <xf numFmtId="9" fontId="70" fillId="0" borderId="72" xfId="0" applyNumberFormat="1" applyFont="1" applyFill="1" applyBorder="1" applyAlignment="1" applyProtection="1">
      <alignment horizontal="center" vertical="center"/>
      <protection/>
    </xf>
    <xf numFmtId="164" fontId="34" fillId="4" borderId="18" xfId="0" applyNumberFormat="1" applyFont="1" applyFill="1" applyBorder="1" applyAlignment="1" applyProtection="1">
      <alignment horizontal="center" vertical="center"/>
      <protection/>
    </xf>
    <xf numFmtId="3" fontId="34" fillId="4" borderId="58" xfId="0" applyNumberFormat="1" applyFont="1" applyFill="1" applyBorder="1" applyAlignment="1" applyProtection="1">
      <alignment horizontal="center" vertical="center"/>
      <protection/>
    </xf>
    <xf numFmtId="9" fontId="10" fillId="4" borderId="22" xfId="0" applyNumberFormat="1" applyFont="1" applyFill="1" applyBorder="1" applyAlignment="1" applyProtection="1">
      <alignment horizontal="center" vertical="center"/>
      <protection/>
    </xf>
    <xf numFmtId="9" fontId="10" fillId="4" borderId="23" xfId="0" applyNumberFormat="1" applyFont="1" applyFill="1" applyBorder="1" applyAlignment="1" applyProtection="1">
      <alignment horizontal="center" vertical="center"/>
      <protection/>
    </xf>
    <xf numFmtId="9" fontId="10" fillId="4" borderId="5" xfId="0" applyNumberFormat="1" applyFont="1" applyFill="1" applyBorder="1" applyAlignment="1" applyProtection="1">
      <alignment horizontal="center" vertical="center"/>
      <protection/>
    </xf>
    <xf numFmtId="9" fontId="10" fillId="4" borderId="6" xfId="0" applyNumberFormat="1" applyFont="1" applyFill="1" applyBorder="1" applyAlignment="1" applyProtection="1">
      <alignment horizontal="center" vertical="center"/>
      <protection/>
    </xf>
    <xf numFmtId="9" fontId="34" fillId="4" borderId="12" xfId="0" applyNumberFormat="1" applyFont="1" applyFill="1" applyBorder="1" applyAlignment="1" applyProtection="1">
      <alignment horizontal="center" vertical="center"/>
      <protection/>
    </xf>
    <xf numFmtId="9" fontId="34" fillId="4" borderId="13" xfId="0" applyNumberFormat="1" applyFont="1" applyFill="1" applyBorder="1" applyAlignment="1" applyProtection="1">
      <alignment horizontal="center" vertical="center"/>
      <protection/>
    </xf>
    <xf numFmtId="9" fontId="34" fillId="4" borderId="14" xfId="0" applyNumberFormat="1" applyFont="1" applyFill="1" applyBorder="1" applyAlignment="1" applyProtection="1">
      <alignment horizontal="center" vertical="center"/>
      <protection/>
    </xf>
    <xf numFmtId="9" fontId="34" fillId="4" borderId="0" xfId="0" applyNumberFormat="1" applyFont="1" applyFill="1" applyBorder="1" applyAlignment="1" applyProtection="1">
      <alignment horizontal="center" vertical="center"/>
      <protection/>
    </xf>
    <xf numFmtId="9" fontId="34" fillId="4" borderId="15" xfId="0" applyNumberFormat="1" applyFont="1" applyFill="1" applyBorder="1" applyAlignment="1" applyProtection="1">
      <alignment horizontal="center" vertical="center"/>
      <protection/>
    </xf>
    <xf numFmtId="9" fontId="34" fillId="4" borderId="58" xfId="0" applyNumberFormat="1" applyFont="1" applyFill="1" applyBorder="1" applyAlignment="1" applyProtection="1">
      <alignment horizontal="center" vertical="center"/>
      <protection/>
    </xf>
    <xf numFmtId="0" fontId="34" fillId="9" borderId="25" xfId="0" applyFont="1" applyFill="1" applyBorder="1" applyAlignment="1" applyProtection="1">
      <alignment horizontal="center" vertical="center"/>
      <protection/>
    </xf>
    <xf numFmtId="0" fontId="34" fillId="9" borderId="73" xfId="0" applyFont="1" applyFill="1" applyBorder="1" applyAlignment="1" applyProtection="1">
      <alignment horizontal="center" vertical="center"/>
      <protection/>
    </xf>
    <xf numFmtId="0" fontId="26" fillId="2" borderId="74" xfId="0" applyFont="1" applyFill="1" applyBorder="1" applyAlignment="1" applyProtection="1">
      <alignment horizontal="center" vertical="center"/>
      <protection/>
    </xf>
    <xf numFmtId="0" fontId="26" fillId="2" borderId="70" xfId="0" applyFont="1" applyFill="1" applyBorder="1" applyAlignment="1" applyProtection="1">
      <alignment horizontal="center" vertical="center"/>
      <protection/>
    </xf>
    <xf numFmtId="0" fontId="76" fillId="2" borderId="21" xfId="0" applyFont="1" applyFill="1" applyBorder="1" applyAlignment="1" applyProtection="1">
      <alignment horizontal="left" vertical="center"/>
      <protection/>
    </xf>
    <xf numFmtId="0" fontId="73" fillId="2" borderId="60" xfId="0" applyFont="1" applyFill="1" applyBorder="1" applyAlignment="1" applyProtection="1">
      <alignment vertical="center"/>
      <protection/>
    </xf>
    <xf numFmtId="0" fontId="73" fillId="2" borderId="48" xfId="0" applyFont="1" applyFill="1" applyBorder="1" applyAlignment="1" applyProtection="1">
      <alignment vertical="center"/>
      <protection/>
    </xf>
    <xf numFmtId="0" fontId="73" fillId="2" borderId="47" xfId="0" applyFont="1" applyFill="1" applyBorder="1" applyAlignment="1" applyProtection="1">
      <alignment vertical="center"/>
      <protection/>
    </xf>
    <xf numFmtId="0" fontId="73" fillId="2" borderId="61" xfId="0" applyFont="1" applyFill="1" applyBorder="1" applyAlignment="1" applyProtection="1">
      <alignment vertical="center"/>
      <protection/>
    </xf>
    <xf numFmtId="0" fontId="73" fillId="2" borderId="64" xfId="0" applyFont="1" applyFill="1" applyBorder="1" applyAlignment="1" applyProtection="1">
      <alignment vertical="center"/>
      <protection/>
    </xf>
    <xf numFmtId="0" fontId="26" fillId="5" borderId="24" xfId="0" applyFont="1" applyFill="1" applyBorder="1" applyAlignment="1" applyProtection="1">
      <alignment/>
      <protection/>
    </xf>
    <xf numFmtId="0" fontId="38" fillId="2" borderId="0" xfId="0" applyFont="1" applyFill="1" applyBorder="1" applyAlignment="1" applyProtection="1">
      <alignment horizontal="center" vertical="center"/>
      <protection/>
    </xf>
    <xf numFmtId="164" fontId="34" fillId="4" borderId="12" xfId="0" applyNumberFormat="1" applyFont="1" applyFill="1" applyBorder="1" applyAlignment="1" applyProtection="1">
      <alignment horizontal="center" vertical="center"/>
      <protection/>
    </xf>
    <xf numFmtId="164" fontId="34" fillId="4" borderId="14" xfId="0" applyNumberFormat="1" applyFont="1" applyFill="1" applyBorder="1" applyAlignment="1" applyProtection="1">
      <alignment horizontal="center" vertical="center"/>
      <protection/>
    </xf>
    <xf numFmtId="164" fontId="31" fillId="4" borderId="15" xfId="0" applyNumberFormat="1" applyFont="1" applyFill="1" applyBorder="1" applyAlignment="1" applyProtection="1">
      <alignment horizontal="center" vertical="center"/>
      <protection/>
    </xf>
    <xf numFmtId="164" fontId="31" fillId="4" borderId="18" xfId="0" applyNumberFormat="1" applyFont="1" applyFill="1" applyBorder="1" applyAlignment="1" applyProtection="1">
      <alignment horizontal="center" vertical="center"/>
      <protection/>
    </xf>
    <xf numFmtId="0" fontId="46" fillId="2" borderId="37" xfId="0" applyFont="1" applyFill="1" applyBorder="1" applyAlignment="1" applyProtection="1">
      <alignment horizontal="left" vertical="center"/>
      <protection/>
    </xf>
    <xf numFmtId="0" fontId="79" fillId="2" borderId="44" xfId="0" applyFont="1" applyFill="1" applyBorder="1" applyAlignment="1" applyProtection="1">
      <alignment vertical="center"/>
      <protection/>
    </xf>
    <xf numFmtId="0" fontId="79" fillId="2" borderId="60" xfId="0" applyFont="1" applyFill="1" applyBorder="1" applyAlignment="1" applyProtection="1">
      <alignment vertical="center"/>
      <protection/>
    </xf>
    <xf numFmtId="0" fontId="59" fillId="2" borderId="49" xfId="0" applyFont="1" applyFill="1" applyBorder="1" applyAlignment="1" applyProtection="1">
      <alignment vertical="center"/>
      <protection/>
    </xf>
    <xf numFmtId="0" fontId="44" fillId="2" borderId="38" xfId="0" applyFont="1" applyFill="1" applyBorder="1" applyAlignment="1" applyProtection="1">
      <alignment horizontal="center" vertical="center"/>
      <protection/>
    </xf>
    <xf numFmtId="0" fontId="44" fillId="2" borderId="39" xfId="0" applyFont="1" applyFill="1" applyBorder="1" applyAlignment="1" applyProtection="1">
      <alignment horizontal="center" vertical="center"/>
      <protection/>
    </xf>
    <xf numFmtId="166" fontId="45" fillId="4" borderId="40" xfId="0" applyNumberFormat="1" applyFont="1" applyFill="1" applyBorder="1" applyAlignment="1" applyProtection="1">
      <alignment horizontal="center" vertical="center"/>
      <protection/>
    </xf>
    <xf numFmtId="166" fontId="44" fillId="4" borderId="40" xfId="0" applyNumberFormat="1" applyFont="1" applyFill="1" applyBorder="1" applyAlignment="1" applyProtection="1">
      <alignment horizontal="center" vertical="center"/>
      <protection/>
    </xf>
    <xf numFmtId="3" fontId="45" fillId="4" borderId="40" xfId="0" applyNumberFormat="1" applyFont="1" applyFill="1" applyBorder="1" applyAlignment="1" applyProtection="1">
      <alignment horizontal="center" vertical="center"/>
      <protection/>
    </xf>
    <xf numFmtId="3" fontId="44" fillId="4" borderId="51" xfId="0" applyNumberFormat="1" applyFont="1" applyFill="1" applyBorder="1" applyAlignment="1" applyProtection="1">
      <alignment horizontal="center" vertical="center"/>
      <protection/>
    </xf>
    <xf numFmtId="0" fontId="79" fillId="2" borderId="26" xfId="0" applyFont="1" applyFill="1" applyBorder="1" applyAlignment="1" applyProtection="1">
      <alignment vertical="center"/>
      <protection/>
    </xf>
    <xf numFmtId="0" fontId="59" fillId="2" borderId="41" xfId="0" applyFont="1" applyFill="1" applyBorder="1" applyAlignment="1" applyProtection="1">
      <alignment vertical="center"/>
      <protection/>
    </xf>
    <xf numFmtId="0" fontId="12" fillId="2" borderId="53" xfId="0" applyFont="1" applyFill="1" applyBorder="1" applyAlignment="1" applyProtection="1">
      <alignment horizontal="center" vertical="center"/>
      <protection/>
    </xf>
    <xf numFmtId="0" fontId="12" fillId="2" borderId="54" xfId="0" applyFont="1" applyFill="1" applyBorder="1" applyAlignment="1" applyProtection="1">
      <alignment horizontal="center" vertical="center"/>
      <protection/>
    </xf>
    <xf numFmtId="0" fontId="79" fillId="2" borderId="75" xfId="0" applyFont="1" applyFill="1" applyBorder="1" applyAlignment="1" applyProtection="1">
      <alignment horizontal="left" vertical="center"/>
      <protection/>
    </xf>
    <xf numFmtId="167" fontId="45" fillId="4" borderId="22" xfId="0" applyNumberFormat="1" applyFont="1" applyFill="1" applyBorder="1" applyAlignment="1" applyProtection="1">
      <alignment horizontal="center" vertical="center"/>
      <protection/>
    </xf>
    <xf numFmtId="0" fontId="79" fillId="2" borderId="48" xfId="0" applyFont="1" applyFill="1" applyBorder="1" applyAlignment="1" applyProtection="1">
      <alignment horizontal="left" vertical="center"/>
      <protection/>
    </xf>
    <xf numFmtId="167" fontId="45" fillId="4" borderId="5" xfId="0" applyNumberFormat="1" applyFont="1" applyFill="1" applyBorder="1" applyAlignment="1" applyProtection="1">
      <alignment horizontal="center" vertical="center"/>
      <protection/>
    </xf>
    <xf numFmtId="9" fontId="44" fillId="4" borderId="5" xfId="0" applyNumberFormat="1" applyFont="1" applyFill="1" applyBorder="1" applyAlignment="1" applyProtection="1">
      <alignment horizontal="center" vertical="center"/>
      <protection/>
    </xf>
    <xf numFmtId="0" fontId="79" fillId="2" borderId="47" xfId="0" applyFont="1" applyFill="1" applyBorder="1" applyAlignment="1" applyProtection="1">
      <alignment horizontal="left" vertical="center"/>
      <protection/>
    </xf>
    <xf numFmtId="0" fontId="79" fillId="2" borderId="49" xfId="0" applyFont="1" applyFill="1" applyBorder="1" applyAlignment="1" applyProtection="1">
      <alignment horizontal="left" vertical="center"/>
      <protection/>
    </xf>
    <xf numFmtId="9" fontId="45" fillId="4" borderId="50" xfId="0" applyNumberFormat="1" applyFont="1" applyFill="1" applyBorder="1" applyAlignment="1" applyProtection="1">
      <alignment horizontal="center" vertical="center"/>
      <protection/>
    </xf>
    <xf numFmtId="167" fontId="45" fillId="4" borderId="22" xfId="0" applyNumberFormat="1" applyFont="1" applyFill="1" applyBorder="1" applyAlignment="1" applyProtection="1">
      <alignment horizontal="center" vertical="center"/>
      <protection hidden="1"/>
    </xf>
    <xf numFmtId="167" fontId="45" fillId="4" borderId="23" xfId="0" applyNumberFormat="1" applyFont="1" applyFill="1" applyBorder="1" applyAlignment="1" applyProtection="1">
      <alignment horizontal="center" vertical="center"/>
      <protection/>
    </xf>
    <xf numFmtId="167" fontId="45" fillId="4" borderId="6" xfId="0" applyNumberFormat="1" applyFont="1" applyFill="1" applyBorder="1" applyAlignment="1" applyProtection="1">
      <alignment horizontal="center" vertical="center"/>
      <protection/>
    </xf>
    <xf numFmtId="0" fontId="59" fillId="2" borderId="52" xfId="0" applyFont="1" applyFill="1" applyBorder="1" applyAlignment="1" applyProtection="1">
      <alignment horizontal="center" vertical="center"/>
      <protection/>
    </xf>
    <xf numFmtId="0" fontId="48" fillId="2" borderId="53" xfId="0" applyFont="1" applyFill="1" applyBorder="1" applyAlignment="1" applyProtection="1">
      <alignment horizontal="center" vertical="center"/>
      <protection/>
    </xf>
    <xf numFmtId="166" fontId="45" fillId="4" borderId="22" xfId="0" applyNumberFormat="1" applyFont="1" applyFill="1" applyBorder="1" applyAlignment="1" applyProtection="1">
      <alignment horizontal="center" vertical="center"/>
      <protection/>
    </xf>
    <xf numFmtId="166" fontId="45" fillId="4" borderId="23" xfId="0" applyNumberFormat="1" applyFont="1" applyFill="1" applyBorder="1" applyAlignment="1" applyProtection="1">
      <alignment horizontal="center" vertical="center"/>
      <protection/>
    </xf>
    <xf numFmtId="0" fontId="48" fillId="2" borderId="54" xfId="0" applyFont="1" applyFill="1" applyBorder="1" applyAlignment="1" applyProtection="1">
      <alignment horizontal="center" vertical="center"/>
      <protection/>
    </xf>
    <xf numFmtId="166" fontId="45" fillId="4" borderId="5" xfId="0" applyNumberFormat="1" applyFont="1" applyFill="1" applyBorder="1" applyAlignment="1" applyProtection="1">
      <alignment horizontal="center" vertical="center"/>
      <protection/>
    </xf>
    <xf numFmtId="166" fontId="45" fillId="4" borderId="6" xfId="0" applyNumberFormat="1" applyFont="1" applyFill="1" applyBorder="1" applyAlignment="1" applyProtection="1">
      <alignment horizontal="center" vertical="center"/>
      <protection/>
    </xf>
    <xf numFmtId="0" fontId="48" fillId="2" borderId="55" xfId="0" applyFont="1" applyFill="1" applyBorder="1" applyAlignment="1" applyProtection="1">
      <alignment horizontal="center" vertical="center"/>
      <protection/>
    </xf>
    <xf numFmtId="0" fontId="47" fillId="2" borderId="53" xfId="0" applyFont="1" applyFill="1" applyBorder="1" applyAlignment="1" applyProtection="1">
      <alignment horizontal="center" vertical="center"/>
      <protection/>
    </xf>
    <xf numFmtId="9" fontId="45" fillId="4" borderId="22" xfId="0" applyNumberFormat="1" applyFont="1" applyFill="1" applyBorder="1" applyAlignment="1" applyProtection="1">
      <alignment horizontal="center" vertical="center"/>
      <protection/>
    </xf>
    <xf numFmtId="9" fontId="45" fillId="4" borderId="23" xfId="0" applyNumberFormat="1" applyFont="1" applyFill="1" applyBorder="1" applyAlignment="1" applyProtection="1">
      <alignment horizontal="center" vertical="center"/>
      <protection/>
    </xf>
    <xf numFmtId="0" fontId="47" fillId="2" borderId="54" xfId="0" applyFont="1" applyFill="1" applyBorder="1" applyAlignment="1" applyProtection="1">
      <alignment horizontal="center" vertical="center"/>
      <protection/>
    </xf>
    <xf numFmtId="9" fontId="45" fillId="4" borderId="3" xfId="0" applyNumberFormat="1" applyFont="1" applyFill="1" applyBorder="1" applyAlignment="1" applyProtection="1">
      <alignment horizontal="center" vertical="center"/>
      <protection/>
    </xf>
    <xf numFmtId="9" fontId="45" fillId="4" borderId="4" xfId="0" applyNumberFormat="1" applyFont="1" applyFill="1" applyBorder="1" applyAlignment="1" applyProtection="1">
      <alignment horizontal="center" vertical="center"/>
      <protection/>
    </xf>
    <xf numFmtId="0" fontId="78" fillId="0" borderId="56" xfId="0" applyFont="1" applyFill="1" applyBorder="1" applyAlignment="1" applyProtection="1">
      <alignment horizontal="center" vertical="center"/>
      <protection/>
    </xf>
    <xf numFmtId="9" fontId="78" fillId="11" borderId="76" xfId="0" applyNumberFormat="1" applyFont="1" applyFill="1" applyBorder="1" applyAlignment="1" applyProtection="1">
      <alignment horizontal="center" vertical="center"/>
      <protection/>
    </xf>
    <xf numFmtId="0" fontId="45" fillId="0" borderId="9" xfId="0" applyFont="1" applyFill="1" applyBorder="1" applyProtection="1">
      <protection/>
    </xf>
    <xf numFmtId="3" fontId="79" fillId="0" borderId="9" xfId="0" applyNumberFormat="1" applyFont="1" applyFill="1" applyBorder="1" applyAlignment="1" applyProtection="1">
      <alignment horizontal="center" vertical="center"/>
      <protection/>
    </xf>
    <xf numFmtId="0" fontId="45" fillId="0" borderId="9" xfId="0" applyFont="1" applyFill="1" applyBorder="1"/>
    <xf numFmtId="0" fontId="79" fillId="3" borderId="0" xfId="0" applyFont="1" applyFill="1" applyAlignment="1" applyProtection="1">
      <alignment horizontal="center"/>
      <protection/>
    </xf>
    <xf numFmtId="0" fontId="34" fillId="2" borderId="25" xfId="0" applyFont="1" applyFill="1" applyBorder="1" applyAlignment="1" applyProtection="1">
      <alignment horizontal="center" vertical="center"/>
      <protection/>
    </xf>
    <xf numFmtId="0" fontId="80" fillId="16" borderId="0" xfId="0" applyFont="1" applyFill="1" applyBorder="1" applyAlignment="1" applyProtection="1">
      <alignment horizontal="left"/>
      <protection/>
    </xf>
    <xf numFmtId="0" fontId="81" fillId="0" borderId="77" xfId="0" applyFont="1" applyFill="1" applyBorder="1" applyAlignment="1" applyProtection="1">
      <alignment horizontal="center"/>
      <protection locked="0"/>
    </xf>
    <xf numFmtId="0" fontId="10" fillId="8" borderId="0" xfId="0" applyFont="1" applyFill="1" applyBorder="1" applyProtection="1">
      <protection/>
    </xf>
    <xf numFmtId="0" fontId="17" fillId="8" borderId="0" xfId="0" applyFont="1" applyFill="1" applyAlignment="1" applyProtection="1">
      <alignment horizontal="center"/>
      <protection/>
    </xf>
    <xf numFmtId="0" fontId="0" fillId="5" borderId="0" xfId="0" applyFill="1" applyProtection="1">
      <protection/>
    </xf>
    <xf numFmtId="0" fontId="0" fillId="7" borderId="0" xfId="0" applyFill="1" applyProtection="1">
      <protection/>
    </xf>
    <xf numFmtId="0" fontId="19" fillId="5" borderId="0" xfId="0" applyFont="1" applyFill="1" applyAlignment="1" applyProtection="1">
      <alignment horizontal="left"/>
      <protection/>
    </xf>
    <xf numFmtId="0" fontId="18" fillId="5" borderId="0" xfId="0" applyFont="1" applyFill="1" applyAlignment="1" applyProtection="1">
      <alignment/>
      <protection/>
    </xf>
    <xf numFmtId="0" fontId="0" fillId="5" borderId="0" xfId="0" applyFill="1" applyAlignment="1">
      <alignment/>
    </xf>
    <xf numFmtId="0" fontId="18" fillId="5" borderId="0" xfId="0" applyFont="1" applyFill="1" applyAlignment="1" applyProtection="1">
      <alignment horizontal="center"/>
      <protection/>
    </xf>
    <xf numFmtId="166" fontId="82" fillId="4" borderId="0" xfId="0" applyNumberFormat="1" applyFont="1" applyFill="1" applyBorder="1" applyAlignment="1" applyProtection="1">
      <alignment horizontal="center" vertical="center"/>
      <protection/>
    </xf>
    <xf numFmtId="166" fontId="82" fillId="4" borderId="36" xfId="0" applyNumberFormat="1" applyFont="1" applyFill="1" applyBorder="1" applyAlignment="1" applyProtection="1">
      <alignment horizontal="center" vertical="center"/>
      <protection/>
    </xf>
    <xf numFmtId="166" fontId="82" fillId="4" borderId="31" xfId="0" applyNumberFormat="1" applyFont="1" applyFill="1" applyBorder="1" applyAlignment="1" applyProtection="1">
      <alignment horizontal="center" vertical="center"/>
      <protection/>
    </xf>
    <xf numFmtId="166" fontId="82" fillId="4" borderId="32" xfId="0" applyNumberFormat="1" applyFont="1" applyFill="1" applyBorder="1" applyAlignment="1" applyProtection="1">
      <alignment horizontal="center" vertical="center"/>
      <protection/>
    </xf>
    <xf numFmtId="166" fontId="82" fillId="4" borderId="28" xfId="0" applyNumberFormat="1" applyFont="1" applyFill="1" applyBorder="1" applyAlignment="1" applyProtection="1">
      <alignment horizontal="center" vertical="center"/>
      <protection/>
    </xf>
    <xf numFmtId="0" fontId="66" fillId="14" borderId="0" xfId="0" applyFont="1" applyFill="1" applyBorder="1" applyAlignment="1" applyProtection="1">
      <alignment horizontal="right" vertical="top"/>
      <protection/>
    </xf>
    <xf numFmtId="0" fontId="49" fillId="2" borderId="78" xfId="0" applyFont="1" applyFill="1" applyBorder="1" applyAlignment="1" applyProtection="1">
      <alignment horizontal="center" vertical="center"/>
      <protection locked="0"/>
    </xf>
    <xf numFmtId="0" fontId="48" fillId="2" borderId="78" xfId="0" applyFont="1" applyFill="1" applyBorder="1" applyAlignment="1" applyProtection="1">
      <alignment horizontal="center" vertical="center"/>
      <protection/>
    </xf>
    <xf numFmtId="0" fontId="38" fillId="9" borderId="0" xfId="0" applyFont="1" applyFill="1" applyBorder="1" applyAlignment="1" applyProtection="1">
      <alignment horizontal="center" vertical="center"/>
      <protection/>
    </xf>
    <xf numFmtId="0" fontId="43" fillId="9" borderId="0" xfId="0" applyFont="1" applyFill="1" applyBorder="1" applyAlignment="1" applyProtection="1">
      <alignment horizontal="center" vertical="center"/>
      <protection locked="0"/>
    </xf>
    <xf numFmtId="0" fontId="7" fillId="14" borderId="0" xfId="0" applyFont="1" applyFill="1" applyBorder="1" applyAlignment="1" applyProtection="1">
      <alignment horizontal="right"/>
      <protection/>
    </xf>
    <xf numFmtId="9" fontId="34" fillId="4" borderId="16" xfId="0" applyNumberFormat="1" applyFont="1" applyFill="1" applyBorder="1" applyAlignment="1" applyProtection="1">
      <alignment horizontal="center" vertical="center"/>
      <protection/>
    </xf>
    <xf numFmtId="9" fontId="34" fillId="4" borderId="17" xfId="0" applyNumberFormat="1" applyFont="1" applyFill="1" applyBorder="1" applyAlignment="1" applyProtection="1">
      <alignment horizontal="center" vertical="center"/>
      <protection/>
    </xf>
    <xf numFmtId="9" fontId="34" fillId="4" borderId="18" xfId="0" applyNumberFormat="1" applyFont="1" applyFill="1" applyBorder="1" applyAlignment="1" applyProtection="1">
      <alignment horizontal="center" vertical="center"/>
      <protection/>
    </xf>
    <xf numFmtId="9" fontId="0" fillId="9" borderId="19" xfId="0" applyNumberFormat="1" applyFill="1" applyBorder="1"/>
    <xf numFmtId="0" fontId="0" fillId="6" borderId="79" xfId="0" applyFill="1" applyBorder="1"/>
    <xf numFmtId="0" fontId="0" fillId="9" borderId="10" xfId="0" applyFill="1" applyBorder="1"/>
    <xf numFmtId="0" fontId="0" fillId="0" borderId="0" xfId="0" applyFill="1" applyBorder="1"/>
    <xf numFmtId="0" fontId="0" fillId="0" borderId="80" xfId="0" applyBorder="1" applyProtection="1">
      <protection/>
    </xf>
    <xf numFmtId="0" fontId="0" fillId="0" borderId="81" xfId="0" applyBorder="1" applyProtection="1">
      <protection/>
    </xf>
    <xf numFmtId="0" fontId="16" fillId="0" borderId="81" xfId="0" applyFont="1" applyBorder="1" applyAlignment="1" applyProtection="1">
      <alignment horizontal="center"/>
      <protection/>
    </xf>
    <xf numFmtId="0" fontId="0" fillId="0" borderId="10" xfId="0" applyBorder="1"/>
    <xf numFmtId="164" fontId="85" fillId="0" borderId="11" xfId="0" applyNumberFormat="1" applyFont="1" applyFill="1" applyBorder="1" applyAlignment="1" applyProtection="1">
      <alignment horizontal="center" vertical="center"/>
      <protection/>
    </xf>
    <xf numFmtId="0" fontId="47" fillId="2" borderId="24" xfId="0" applyFont="1" applyFill="1" applyBorder="1" applyAlignment="1" applyProtection="1">
      <alignment vertical="center"/>
      <protection/>
    </xf>
    <xf numFmtId="0" fontId="47" fillId="2" borderId="30" xfId="0" applyFont="1" applyFill="1" applyBorder="1" applyAlignment="1" applyProtection="1">
      <alignment vertical="center"/>
      <protection/>
    </xf>
    <xf numFmtId="0" fontId="47" fillId="2" borderId="26" xfId="0" applyFont="1" applyFill="1" applyBorder="1" applyAlignment="1" applyProtection="1">
      <alignment vertical="center"/>
      <protection/>
    </xf>
    <xf numFmtId="0" fontId="47" fillId="2" borderId="33" xfId="0" applyFont="1" applyFill="1" applyBorder="1" applyAlignment="1" applyProtection="1">
      <alignment vertical="center"/>
      <protection/>
    </xf>
    <xf numFmtId="0" fontId="5" fillId="14" borderId="0" xfId="20" applyFill="1" applyAlignment="1" applyProtection="1">
      <alignment horizontal="center"/>
      <protection locked="0"/>
    </xf>
    <xf numFmtId="0" fontId="45" fillId="0" borderId="82" xfId="0" applyFont="1" applyFill="1" applyBorder="1" applyAlignment="1" applyProtection="1">
      <alignment horizontal="left" wrapText="1"/>
      <protection/>
    </xf>
    <xf numFmtId="0" fontId="45" fillId="0" borderId="83" xfId="0" applyFont="1" applyFill="1" applyBorder="1" applyAlignment="1" applyProtection="1">
      <alignment horizontal="left" wrapText="1"/>
      <protection/>
    </xf>
    <xf numFmtId="0" fontId="45" fillId="0" borderId="84" xfId="0" applyFont="1" applyFill="1" applyBorder="1" applyAlignment="1" applyProtection="1">
      <alignment wrapText="1"/>
      <protection/>
    </xf>
    <xf numFmtId="0" fontId="62" fillId="0" borderId="82" xfId="20" applyFont="1" applyFill="1" applyBorder="1" applyAlignment="1" applyProtection="1">
      <alignment horizontal="left" wrapText="1"/>
      <protection/>
    </xf>
    <xf numFmtId="0" fontId="62" fillId="0" borderId="83" xfId="20" applyFont="1" applyFill="1" applyBorder="1" applyAlignment="1" applyProtection="1">
      <alignment horizontal="left" wrapText="1"/>
      <protection/>
    </xf>
    <xf numFmtId="0" fontId="62" fillId="0" borderId="84" xfId="20" applyFont="1" applyFill="1" applyBorder="1" applyAlignment="1" applyProtection="1">
      <alignment wrapText="1"/>
      <protection/>
    </xf>
    <xf numFmtId="0" fontId="0" fillId="14" borderId="0" xfId="0" applyFill="1" applyAlignment="1" applyProtection="1">
      <alignment wrapText="1"/>
      <protection/>
    </xf>
    <xf numFmtId="0" fontId="0" fillId="14" borderId="0" xfId="0" applyFill="1" applyAlignment="1">
      <alignment wrapText="1"/>
    </xf>
    <xf numFmtId="0" fontId="25" fillId="6" borderId="0" xfId="0" applyFont="1" applyFill="1" applyAlignment="1" applyProtection="1">
      <alignment horizontal="left"/>
      <protection/>
    </xf>
    <xf numFmtId="0" fontId="25" fillId="0" borderId="0" xfId="0" applyFont="1" applyAlignment="1" applyProtection="1">
      <alignment/>
      <protection/>
    </xf>
    <xf numFmtId="0" fontId="63" fillId="0" borderId="82" xfId="0" applyFont="1" applyFill="1" applyBorder="1" applyAlignment="1" applyProtection="1">
      <alignment horizontal="left" vertical="top" wrapText="1"/>
      <protection/>
    </xf>
    <xf numFmtId="0" fontId="63" fillId="0" borderId="83" xfId="0" applyFont="1" applyFill="1" applyBorder="1" applyAlignment="1" applyProtection="1">
      <alignment horizontal="left" vertical="top" wrapText="1"/>
      <protection/>
    </xf>
    <xf numFmtId="0" fontId="63" fillId="0" borderId="84" xfId="0" applyFont="1" applyFill="1" applyBorder="1" applyAlignment="1" applyProtection="1">
      <alignment horizontal="left" vertical="top" wrapText="1"/>
      <protection/>
    </xf>
    <xf numFmtId="0" fontId="62" fillId="0" borderId="82" xfId="20" applyFont="1" applyFill="1" applyBorder="1" applyAlignment="1" applyProtection="1">
      <alignment horizontal="left" wrapText="1"/>
      <protection locked="0"/>
    </xf>
    <xf numFmtId="0" fontId="62" fillId="0" borderId="83" xfId="20" applyFont="1" applyFill="1" applyBorder="1" applyAlignment="1" applyProtection="1">
      <alignment horizontal="left" wrapText="1"/>
      <protection locked="0"/>
    </xf>
    <xf numFmtId="0" fontId="62" fillId="0" borderId="84" xfId="20" applyFont="1" applyFill="1" applyBorder="1" applyAlignment="1" applyProtection="1">
      <alignment horizontal="left" wrapText="1"/>
      <protection locked="0"/>
    </xf>
    <xf numFmtId="0" fontId="45" fillId="0" borderId="82" xfId="0" applyFont="1" applyFill="1" applyBorder="1" applyAlignment="1" applyProtection="1">
      <alignment wrapText="1"/>
      <protection/>
    </xf>
    <xf numFmtId="0" fontId="45" fillId="0" borderId="83" xfId="0" applyFont="1" applyFill="1" applyBorder="1" applyAlignment="1" applyProtection="1">
      <alignment wrapText="1"/>
      <protection/>
    </xf>
    <xf numFmtId="0" fontId="64" fillId="0" borderId="85" xfId="0" applyFont="1" applyFill="1" applyBorder="1" applyAlignment="1" applyProtection="1">
      <alignment horizontal="left"/>
      <protection locked="0"/>
    </xf>
    <xf numFmtId="0" fontId="65" fillId="0" borderId="86" xfId="0" applyFont="1" applyFill="1" applyBorder="1" applyAlignment="1" applyProtection="1">
      <alignment horizontal="left"/>
      <protection locked="0"/>
    </xf>
    <xf numFmtId="0" fontId="65" fillId="0" borderId="87" xfId="0" applyFont="1" applyFill="1" applyBorder="1" applyAlignment="1" applyProtection="1">
      <alignment horizontal="left"/>
      <protection locked="0"/>
    </xf>
    <xf numFmtId="165" fontId="65" fillId="0" borderId="85" xfId="0" applyNumberFormat="1" applyFont="1" applyFill="1" applyBorder="1" applyAlignment="1" applyProtection="1">
      <alignment horizontal="left"/>
      <protection locked="0"/>
    </xf>
    <xf numFmtId="165" fontId="65" fillId="0" borderId="86" xfId="0" applyNumberFormat="1" applyFont="1" applyFill="1" applyBorder="1" applyAlignment="1" applyProtection="1">
      <alignment horizontal="left"/>
      <protection locked="0"/>
    </xf>
    <xf numFmtId="165" fontId="65" fillId="0" borderId="87" xfId="0" applyNumberFormat="1" applyFont="1" applyFill="1" applyBorder="1" applyAlignment="1" applyProtection="1">
      <alignment horizontal="left"/>
      <protection locked="0"/>
    </xf>
    <xf numFmtId="0" fontId="2" fillId="0" borderId="88" xfId="0" applyFont="1" applyFill="1" applyBorder="1" applyAlignment="1" applyProtection="1">
      <alignment horizontal="left" vertical="top" wrapText="1"/>
      <protection locked="0"/>
    </xf>
    <xf numFmtId="0" fontId="2"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vertical="top" wrapText="1"/>
      <protection locked="0"/>
    </xf>
    <xf numFmtId="0" fontId="0" fillId="0" borderId="9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2" xfId="0" applyBorder="1" applyAlignment="1" applyProtection="1">
      <alignment vertical="top" wrapText="1"/>
      <protection locked="0"/>
    </xf>
    <xf numFmtId="0" fontId="0" fillId="0" borderId="93" xfId="0" applyBorder="1" applyAlignment="1" applyProtection="1">
      <alignment vertical="top" wrapText="1"/>
      <protection locked="0"/>
    </xf>
    <xf numFmtId="0" fontId="0" fillId="0" borderId="94" xfId="0" applyBorder="1" applyAlignment="1" applyProtection="1">
      <alignment vertical="top" wrapText="1"/>
      <protection locked="0"/>
    </xf>
    <xf numFmtId="0" fontId="0" fillId="0" borderId="95" xfId="0" applyBorder="1" applyAlignment="1" applyProtection="1">
      <alignment vertical="top" wrapText="1"/>
      <protection locked="0"/>
    </xf>
    <xf numFmtId="0" fontId="2" fillId="0" borderId="90" xfId="0" applyFont="1" applyFill="1" applyBorder="1" applyAlignment="1" applyProtection="1">
      <alignment horizontal="left" vertical="top" wrapText="1"/>
      <protection locked="0"/>
    </xf>
    <xf numFmtId="0" fontId="0" fillId="0" borderId="9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2" xfId="0" applyBorder="1" applyAlignment="1" applyProtection="1">
      <alignment horizontal="left" vertical="top" wrapText="1"/>
      <protection locked="0"/>
    </xf>
    <xf numFmtId="0" fontId="0" fillId="0" borderId="93"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56" fillId="14" borderId="96" xfId="0" applyFont="1" applyFill="1" applyBorder="1" applyAlignment="1" applyProtection="1">
      <alignment horizontal="center"/>
      <protection/>
    </xf>
    <xf numFmtId="0" fontId="57" fillId="0" borderId="97" xfId="0" applyFont="1" applyBorder="1" applyAlignment="1">
      <alignment horizontal="center"/>
    </xf>
    <xf numFmtId="0" fontId="57" fillId="0" borderId="98" xfId="0" applyFont="1" applyBorder="1" applyAlignment="1">
      <alignment horizontal="center"/>
    </xf>
    <xf numFmtId="0" fontId="56" fillId="14" borderId="96" xfId="0" applyFont="1" applyFill="1" applyBorder="1" applyAlignment="1">
      <alignment horizontal="center"/>
    </xf>
    <xf numFmtId="0" fontId="56" fillId="14" borderId="97" xfId="0" applyFont="1" applyFill="1" applyBorder="1" applyAlignment="1">
      <alignment horizontal="center"/>
    </xf>
    <xf numFmtId="0" fontId="56" fillId="14" borderId="98" xfId="0" applyFont="1" applyFill="1" applyBorder="1" applyAlignment="1">
      <alignment horizontal="center"/>
    </xf>
    <xf numFmtId="0" fontId="66" fillId="0" borderId="85" xfId="0" applyFont="1" applyFill="1" applyBorder="1" applyAlignment="1" applyProtection="1">
      <alignment horizontal="center"/>
      <protection locked="0"/>
    </xf>
    <xf numFmtId="0" fontId="67" fillId="0" borderId="86" xfId="0" applyFont="1" applyBorder="1" applyAlignment="1" applyProtection="1">
      <alignment horizontal="center"/>
      <protection locked="0"/>
    </xf>
    <xf numFmtId="0" fontId="67" fillId="0" borderId="87" xfId="0" applyFont="1" applyBorder="1" applyAlignment="1" applyProtection="1">
      <alignment horizontal="center"/>
      <protection locked="0"/>
    </xf>
    <xf numFmtId="0" fontId="66" fillId="0" borderId="86" xfId="0" applyFont="1" applyFill="1" applyBorder="1" applyAlignment="1" applyProtection="1">
      <alignment horizontal="center"/>
      <protection locked="0"/>
    </xf>
    <xf numFmtId="0" fontId="66" fillId="0" borderId="87" xfId="0" applyFont="1" applyFill="1" applyBorder="1" applyAlignment="1" applyProtection="1">
      <alignment horizontal="center"/>
      <protection locked="0"/>
    </xf>
    <xf numFmtId="0" fontId="66" fillId="0" borderId="86" xfId="0" applyFont="1" applyBorder="1" applyAlignment="1" applyProtection="1">
      <alignment horizontal="center"/>
      <protection locked="0"/>
    </xf>
    <xf numFmtId="0" fontId="66" fillId="0" borderId="87" xfId="0" applyFont="1" applyBorder="1" applyAlignment="1" applyProtection="1">
      <alignment horizontal="center"/>
      <protection locked="0"/>
    </xf>
    <xf numFmtId="0" fontId="66" fillId="13" borderId="85" xfId="0" applyFont="1" applyFill="1" applyBorder="1" applyAlignment="1" applyProtection="1">
      <alignment horizontal="center"/>
      <protection locked="0"/>
    </xf>
    <xf numFmtId="0" fontId="7" fillId="14" borderId="0" xfId="0" applyFont="1" applyFill="1" applyBorder="1" applyAlignment="1" applyProtection="1">
      <alignment horizontal="right" vertical="top" wrapText="1"/>
      <protection/>
    </xf>
    <xf numFmtId="0" fontId="0" fillId="0" borderId="0" xfId="0" applyBorder="1" applyAlignment="1">
      <alignment horizontal="right" vertical="top" wrapText="1"/>
    </xf>
    <xf numFmtId="0" fontId="69" fillId="6" borderId="0" xfId="0" applyFont="1" applyFill="1" applyAlignment="1" applyProtection="1">
      <alignment horizontal="left"/>
      <protection/>
    </xf>
    <xf numFmtId="164" fontId="26" fillId="4" borderId="24" xfId="0" applyNumberFormat="1" applyFont="1" applyFill="1" applyBorder="1" applyAlignment="1" applyProtection="1">
      <alignment horizontal="center" vertical="center"/>
      <protection/>
    </xf>
    <xf numFmtId="0" fontId="26" fillId="0" borderId="99" xfId="0" applyFont="1" applyBorder="1" applyAlignment="1">
      <alignment/>
    </xf>
    <xf numFmtId="9" fontId="73" fillId="17" borderId="100" xfId="0" applyNumberFormat="1" applyFont="1" applyFill="1" applyBorder="1" applyAlignment="1" applyProtection="1">
      <alignment horizontal="right" vertical="center"/>
      <protection/>
    </xf>
    <xf numFmtId="9" fontId="73" fillId="17" borderId="72" xfId="0" applyNumberFormat="1" applyFont="1" applyFill="1" applyBorder="1" applyAlignment="1" applyProtection="1">
      <alignment horizontal="right" vertical="center"/>
      <protection/>
    </xf>
    <xf numFmtId="164" fontId="70" fillId="0" borderId="9" xfId="0" applyNumberFormat="1" applyFont="1" applyFill="1" applyBorder="1" applyAlignment="1" applyProtection="1">
      <alignment horizontal="center" vertical="center"/>
      <protection/>
    </xf>
    <xf numFmtId="0" fontId="26" fillId="0" borderId="101" xfId="0" applyFont="1" applyBorder="1" applyAlignment="1">
      <alignment/>
    </xf>
    <xf numFmtId="0" fontId="25" fillId="0" borderId="37" xfId="0" applyFont="1" applyFill="1" applyBorder="1" applyAlignment="1" applyProtection="1">
      <alignment horizontal="left"/>
      <protection/>
    </xf>
    <xf numFmtId="0" fontId="26" fillId="0" borderId="38" xfId="0" applyFont="1" applyFill="1" applyBorder="1" applyAlignment="1" applyProtection="1">
      <alignment horizontal="left"/>
      <protection/>
    </xf>
    <xf numFmtId="0" fontId="26" fillId="0" borderId="39" xfId="0" applyFont="1" applyFill="1" applyBorder="1" applyAlignment="1" applyProtection="1">
      <alignment horizontal="left"/>
      <protection/>
    </xf>
    <xf numFmtId="165" fontId="26" fillId="0" borderId="37" xfId="0" applyNumberFormat="1" applyFont="1" applyFill="1" applyBorder="1" applyAlignment="1" applyProtection="1">
      <alignment horizontal="left"/>
      <protection/>
    </xf>
    <xf numFmtId="165" fontId="26" fillId="0" borderId="38" xfId="0" applyNumberFormat="1" applyFont="1" applyFill="1" applyBorder="1" applyAlignment="1" applyProtection="1">
      <alignment horizontal="left"/>
      <protection/>
    </xf>
    <xf numFmtId="165" fontId="26" fillId="0" borderId="39" xfId="0" applyNumberFormat="1" applyFont="1" applyFill="1" applyBorder="1" applyAlignment="1" applyProtection="1">
      <alignment horizontal="left"/>
      <protection/>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13" fillId="6" borderId="102" xfId="0" applyFont="1" applyFill="1" applyBorder="1" applyAlignment="1" applyProtection="1">
      <alignment horizontal="left"/>
      <protection/>
    </xf>
    <xf numFmtId="0" fontId="0" fillId="0" borderId="102" xfId="0" applyBorder="1" applyAlignment="1" applyProtection="1">
      <alignment/>
      <protection/>
    </xf>
    <xf numFmtId="0" fontId="71" fillId="2" borderId="21" xfId="0" applyFont="1" applyFill="1" applyBorder="1" applyAlignment="1" applyProtection="1">
      <alignment horizontal="center" vertical="center"/>
      <protection/>
    </xf>
    <xf numFmtId="0" fontId="71" fillId="2" borderId="103" xfId="0" applyFont="1" applyFill="1" applyBorder="1" applyAlignment="1" applyProtection="1">
      <alignment horizontal="center" vertical="center"/>
      <protection/>
    </xf>
    <xf numFmtId="0" fontId="10" fillId="11" borderId="104" xfId="0" applyFont="1" applyFill="1" applyBorder="1" applyAlignment="1" applyProtection="1">
      <alignment horizontal="center"/>
      <protection/>
    </xf>
    <xf numFmtId="0" fontId="0" fillId="0" borderId="0" xfId="0" applyBorder="1" applyAlignment="1">
      <alignment horizontal="center"/>
    </xf>
    <xf numFmtId="0" fontId="0" fillId="0" borderId="99" xfId="0" applyBorder="1" applyAlignment="1">
      <alignment/>
    </xf>
    <xf numFmtId="0" fontId="74" fillId="2" borderId="21" xfId="0" applyFont="1" applyFill="1" applyBorder="1" applyAlignment="1" applyProtection="1">
      <alignment horizontal="center" vertical="center"/>
      <protection/>
    </xf>
    <xf numFmtId="0" fontId="26" fillId="0" borderId="103" xfId="0" applyFont="1" applyBorder="1" applyAlignment="1">
      <alignment/>
    </xf>
    <xf numFmtId="3" fontId="26" fillId="4" borderId="48" xfId="0" applyNumberFormat="1" applyFont="1" applyFill="1" applyBorder="1" applyAlignment="1" applyProtection="1">
      <alignment horizontal="center" vertical="center"/>
      <protection/>
    </xf>
    <xf numFmtId="3" fontId="26" fillId="4" borderId="105" xfId="0" applyNumberFormat="1" applyFont="1" applyFill="1" applyBorder="1" applyAlignment="1" applyProtection="1">
      <alignment horizontal="center" vertical="center"/>
      <protection/>
    </xf>
    <xf numFmtId="0" fontId="26" fillId="0" borderId="105" xfId="0" applyFont="1" applyBorder="1" applyAlignment="1">
      <alignment horizontal="center" vertical="center"/>
    </xf>
    <xf numFmtId="3" fontId="26" fillId="4" borderId="75" xfId="0" applyNumberFormat="1" applyFont="1" applyFill="1" applyBorder="1" applyAlignment="1" applyProtection="1">
      <alignment horizontal="center" vertical="center"/>
      <protection/>
    </xf>
    <xf numFmtId="3" fontId="26" fillId="4" borderId="106" xfId="0" applyNumberFormat="1" applyFont="1" applyFill="1" applyBorder="1" applyAlignment="1" applyProtection="1">
      <alignment horizontal="center" vertical="center"/>
      <protection/>
    </xf>
    <xf numFmtId="0" fontId="70" fillId="18" borderId="107" xfId="0" applyFont="1" applyFill="1" applyBorder="1" applyAlignment="1" applyProtection="1">
      <alignment horizontal="center"/>
      <protection/>
    </xf>
    <xf numFmtId="0" fontId="26" fillId="18" borderId="108" xfId="0" applyFont="1" applyFill="1" applyBorder="1" applyAlignment="1">
      <alignment/>
    </xf>
    <xf numFmtId="0" fontId="26" fillId="0" borderId="109" xfId="0" applyFont="1" applyBorder="1" applyAlignment="1">
      <alignment/>
    </xf>
    <xf numFmtId="0" fontId="26" fillId="11" borderId="110" xfId="0" applyFont="1" applyFill="1" applyBorder="1" applyAlignment="1" applyProtection="1">
      <alignment horizontal="center"/>
      <protection/>
    </xf>
    <xf numFmtId="0" fontId="26" fillId="0" borderId="42" xfId="0" applyFont="1" applyBorder="1" applyAlignment="1">
      <alignment horizontal="center"/>
    </xf>
    <xf numFmtId="0" fontId="26" fillId="0" borderId="111" xfId="0" applyFont="1" applyBorder="1" applyAlignment="1">
      <alignment/>
    </xf>
    <xf numFmtId="0" fontId="72" fillId="0" borderId="103" xfId="0" applyFont="1" applyBorder="1" applyAlignment="1">
      <alignment horizontal="center" vertical="center"/>
    </xf>
    <xf numFmtId="0" fontId="26" fillId="0" borderId="106" xfId="0" applyFont="1" applyBorder="1" applyAlignment="1">
      <alignment horizontal="center" vertical="center"/>
    </xf>
    <xf numFmtId="0" fontId="70" fillId="18" borderId="108" xfId="0" applyFont="1" applyFill="1" applyBorder="1" applyAlignment="1" applyProtection="1">
      <alignment horizontal="center"/>
      <protection/>
    </xf>
    <xf numFmtId="0" fontId="70" fillId="18" borderId="109" xfId="0" applyFont="1" applyFill="1" applyBorder="1" applyAlignment="1" applyProtection="1">
      <alignment horizontal="center"/>
      <protection/>
    </xf>
    <xf numFmtId="0" fontId="26" fillId="11" borderId="42" xfId="0" applyFont="1" applyFill="1" applyBorder="1" applyAlignment="1" applyProtection="1">
      <alignment horizontal="center"/>
      <protection/>
    </xf>
    <xf numFmtId="0" fontId="26" fillId="11" borderId="111" xfId="0" applyFont="1" applyFill="1" applyBorder="1" applyAlignment="1" applyProtection="1">
      <alignment horizontal="center"/>
      <protection/>
    </xf>
    <xf numFmtId="0" fontId="26" fillId="11" borderId="104" xfId="0" applyFont="1" applyFill="1" applyBorder="1" applyAlignment="1" applyProtection="1">
      <alignment horizontal="center"/>
      <protection/>
    </xf>
    <xf numFmtId="0" fontId="26" fillId="0" borderId="0" xfId="0" applyFont="1" applyBorder="1" applyAlignment="1">
      <alignment horizontal="center"/>
    </xf>
    <xf numFmtId="0" fontId="75" fillId="5" borderId="0" xfId="0" applyFont="1" applyFill="1" applyAlignment="1">
      <alignment horizontal="right"/>
    </xf>
    <xf numFmtId="0" fontId="23" fillId="2" borderId="21" xfId="0" applyFont="1" applyFill="1" applyBorder="1" applyAlignment="1" applyProtection="1">
      <alignment horizontal="center" vertical="center"/>
      <protection/>
    </xf>
    <xf numFmtId="0" fontId="0" fillId="0" borderId="103" xfId="0" applyBorder="1" applyAlignment="1">
      <alignment/>
    </xf>
    <xf numFmtId="3" fontId="26" fillId="4" borderId="24" xfId="0" applyNumberFormat="1" applyFont="1" applyFill="1" applyBorder="1" applyAlignment="1" applyProtection="1">
      <alignment horizontal="center" vertical="center"/>
      <protection/>
    </xf>
    <xf numFmtId="3" fontId="26" fillId="4" borderId="36" xfId="0" applyNumberFormat="1" applyFont="1" applyFill="1" applyBorder="1" applyAlignment="1" applyProtection="1">
      <alignment horizontal="center" vertical="center"/>
      <protection/>
    </xf>
    <xf numFmtId="3" fontId="24" fillId="4" borderId="24" xfId="0" applyNumberFormat="1" applyFont="1" applyFill="1" applyBorder="1" applyAlignment="1" applyProtection="1">
      <alignment horizontal="center" vertical="center"/>
      <protection/>
    </xf>
    <xf numFmtId="3" fontId="24" fillId="4" borderId="36" xfId="0" applyNumberFormat="1" applyFont="1" applyFill="1" applyBorder="1" applyAlignment="1" applyProtection="1">
      <alignment horizontal="center" vertical="center"/>
      <protection/>
    </xf>
    <xf numFmtId="3" fontId="17" fillId="5" borderId="24" xfId="0" applyNumberFormat="1" applyFont="1" applyFill="1" applyBorder="1" applyAlignment="1" applyProtection="1">
      <alignment horizontal="center" vertical="center"/>
      <protection/>
    </xf>
    <xf numFmtId="3" fontId="17" fillId="5" borderId="36" xfId="0" applyNumberFormat="1" applyFont="1" applyFill="1" applyBorder="1" applyAlignment="1" applyProtection="1">
      <alignment horizontal="center" vertical="center"/>
      <protection/>
    </xf>
    <xf numFmtId="3" fontId="17" fillId="5" borderId="41" xfId="0" applyNumberFormat="1" applyFont="1" applyFill="1" applyBorder="1" applyAlignment="1" applyProtection="1">
      <alignment horizontal="center" vertical="center"/>
      <protection/>
    </xf>
    <xf numFmtId="0" fontId="0" fillId="0" borderId="43" xfId="0" applyBorder="1" applyAlignment="1">
      <alignment/>
    </xf>
    <xf numFmtId="0" fontId="72" fillId="0" borderId="2" xfId="0" applyFont="1" applyBorder="1" applyAlignment="1" applyProtection="1">
      <alignment horizontal="center" vertical="center"/>
      <protection/>
    </xf>
    <xf numFmtId="3" fontId="26" fillId="4" borderId="33" xfId="0" applyNumberFormat="1" applyFont="1" applyFill="1" applyBorder="1" applyAlignment="1" applyProtection="1">
      <alignment horizontal="center" vertical="center"/>
      <protection/>
    </xf>
    <xf numFmtId="3" fontId="26" fillId="4" borderId="35" xfId="0" applyNumberFormat="1" applyFont="1" applyFill="1" applyBorder="1" applyAlignment="1" applyProtection="1">
      <alignment horizontal="center" vertical="center"/>
      <protection/>
    </xf>
    <xf numFmtId="0" fontId="71" fillId="2" borderId="2" xfId="0" applyFont="1" applyFill="1" applyBorder="1" applyAlignment="1" applyProtection="1">
      <alignment horizontal="center" vertical="center"/>
      <protection/>
    </xf>
    <xf numFmtId="0" fontId="58" fillId="0" borderId="85" xfId="0" applyFont="1" applyFill="1" applyBorder="1" applyAlignment="1" applyProtection="1">
      <alignment horizontal="center"/>
      <protection locked="0"/>
    </xf>
    <xf numFmtId="0" fontId="28" fillId="0" borderId="86" xfId="0" applyFont="1" applyFill="1" applyBorder="1" applyAlignment="1" applyProtection="1">
      <alignment horizontal="center"/>
      <protection locked="0"/>
    </xf>
    <xf numFmtId="0" fontId="28" fillId="0" borderId="87" xfId="0" applyFont="1" applyFill="1" applyBorder="1" applyAlignment="1" applyProtection="1">
      <alignment horizontal="center"/>
      <protection locked="0"/>
    </xf>
    <xf numFmtId="0" fontId="26" fillId="0" borderId="36" xfId="0" applyFont="1" applyBorder="1" applyAlignment="1">
      <alignment/>
    </xf>
    <xf numFmtId="0" fontId="2" fillId="0" borderId="112" xfId="0" applyFont="1" applyFill="1" applyBorder="1" applyAlignment="1" applyProtection="1">
      <alignment horizontal="left" vertical="top" wrapText="1"/>
      <protection locked="0"/>
    </xf>
    <xf numFmtId="0" fontId="2" fillId="0" borderId="113" xfId="0" applyFont="1" applyFill="1" applyBorder="1" applyAlignment="1" applyProtection="1">
      <alignment horizontal="left" vertical="top" wrapText="1"/>
      <protection locked="0"/>
    </xf>
    <xf numFmtId="0" fontId="0" fillId="0" borderId="114" xfId="0" applyFont="1" applyFill="1" applyBorder="1" applyAlignment="1" applyProtection="1">
      <alignment vertical="top" wrapText="1"/>
      <protection locked="0"/>
    </xf>
    <xf numFmtId="0" fontId="0" fillId="0" borderId="115" xfId="0" applyFont="1" applyBorder="1" applyAlignment="1" applyProtection="1">
      <alignment vertical="top" wrapText="1"/>
      <protection locked="0"/>
    </xf>
    <xf numFmtId="0" fontId="0" fillId="0" borderId="116" xfId="0" applyFont="1" applyBorder="1" applyAlignment="1" applyProtection="1">
      <alignment vertical="top" wrapText="1"/>
      <protection locked="0"/>
    </xf>
    <xf numFmtId="0" fontId="0" fillId="0" borderId="117" xfId="0" applyFont="1" applyBorder="1" applyAlignment="1" applyProtection="1">
      <alignment vertical="top" wrapText="1"/>
      <protection locked="0"/>
    </xf>
    <xf numFmtId="3" fontId="10" fillId="4" borderId="24" xfId="0" applyNumberFormat="1" applyFont="1" applyFill="1" applyBorder="1" applyAlignment="1" applyProtection="1">
      <alignment horizontal="center" vertical="center"/>
      <protection/>
    </xf>
    <xf numFmtId="0" fontId="0" fillId="0" borderId="36" xfId="0" applyBorder="1" applyAlignment="1">
      <alignment/>
    </xf>
    <xf numFmtId="3" fontId="7" fillId="4" borderId="24" xfId="0" applyNumberFormat="1" applyFont="1" applyFill="1" applyBorder="1" applyAlignment="1" applyProtection="1">
      <alignment horizontal="center" vertical="center"/>
      <protection/>
    </xf>
    <xf numFmtId="0" fontId="26" fillId="0" borderId="35" xfId="0" applyFont="1" applyBorder="1" applyAlignment="1">
      <alignment/>
    </xf>
    <xf numFmtId="0" fontId="41" fillId="6" borderId="80" xfId="0" applyFont="1" applyFill="1" applyBorder="1" applyAlignment="1" applyProtection="1">
      <alignment horizontal="left"/>
      <protection/>
    </xf>
    <xf numFmtId="0" fontId="34" fillId="0" borderId="81" xfId="0" applyFont="1" applyBorder="1" applyAlignment="1" applyProtection="1">
      <alignment/>
      <protection/>
    </xf>
    <xf numFmtId="0" fontId="35" fillId="9" borderId="25" xfId="0" applyFont="1" applyFill="1" applyBorder="1" applyAlignment="1" applyProtection="1">
      <alignment horizontal="center"/>
      <protection/>
    </xf>
    <xf numFmtId="0" fontId="34" fillId="9" borderId="0" xfId="0" applyFont="1" applyFill="1" applyBorder="1" applyAlignment="1">
      <alignment/>
    </xf>
    <xf numFmtId="0" fontId="34" fillId="11" borderId="25" xfId="0" applyFont="1" applyFill="1" applyBorder="1" applyAlignment="1" applyProtection="1">
      <alignment horizontal="center"/>
      <protection/>
    </xf>
    <xf numFmtId="0" fontId="34" fillId="0" borderId="0" xfId="0" applyFont="1" applyBorder="1" applyAlignment="1">
      <alignment/>
    </xf>
    <xf numFmtId="0" fontId="0" fillId="0" borderId="19" xfId="0" applyBorder="1" applyAlignment="1">
      <alignment/>
    </xf>
    <xf numFmtId="0" fontId="34" fillId="0" borderId="0" xfId="0" applyFont="1" applyBorder="1" applyAlignment="1">
      <alignment horizontal="center"/>
    </xf>
    <xf numFmtId="9" fontId="32" fillId="9" borderId="59" xfId="0" applyNumberFormat="1" applyFont="1" applyFill="1" applyBorder="1" applyAlignment="1" applyProtection="1">
      <alignment horizontal="right" vertical="center"/>
      <protection/>
    </xf>
    <xf numFmtId="0" fontId="34" fillId="9" borderId="11" xfId="0" applyFont="1" applyFill="1" applyBorder="1" applyAlignment="1">
      <alignment vertical="center"/>
    </xf>
    <xf numFmtId="9" fontId="32" fillId="9" borderId="11" xfId="0" applyNumberFormat="1" applyFont="1" applyFill="1" applyBorder="1" applyAlignment="1" applyProtection="1">
      <alignment horizontal="right" vertical="center"/>
      <protection/>
    </xf>
    <xf numFmtId="0" fontId="34" fillId="9" borderId="11" xfId="0" applyFont="1" applyFill="1" applyBorder="1" applyAlignment="1">
      <alignment horizontal="right" vertical="center"/>
    </xf>
    <xf numFmtId="9" fontId="33" fillId="9" borderId="11" xfId="0" applyNumberFormat="1" applyFont="1" applyFill="1" applyBorder="1" applyAlignment="1" applyProtection="1">
      <alignment horizontal="center" vertical="center"/>
      <protection/>
    </xf>
    <xf numFmtId="0" fontId="39" fillId="9" borderId="11" xfId="0" applyFont="1" applyFill="1" applyBorder="1" applyAlignment="1">
      <alignment horizontal="center"/>
    </xf>
    <xf numFmtId="0" fontId="34" fillId="9" borderId="11" xfId="0" applyFont="1" applyFill="1" applyBorder="1" applyAlignment="1">
      <alignment/>
    </xf>
    <xf numFmtId="0" fontId="25" fillId="0" borderId="118" xfId="0" applyFont="1" applyFill="1" applyBorder="1" applyAlignment="1" applyProtection="1">
      <alignment horizontal="left"/>
      <protection/>
    </xf>
    <xf numFmtId="0" fontId="26" fillId="0" borderId="119" xfId="0" applyFont="1" applyFill="1" applyBorder="1" applyAlignment="1" applyProtection="1">
      <alignment horizontal="left"/>
      <protection/>
    </xf>
    <xf numFmtId="0" fontId="26" fillId="0" borderId="120" xfId="0" applyFont="1" applyFill="1" applyBorder="1" applyAlignment="1" applyProtection="1">
      <alignment horizontal="left"/>
      <protection/>
    </xf>
    <xf numFmtId="165" fontId="2" fillId="0" borderId="118" xfId="0" applyNumberFormat="1" applyFont="1" applyFill="1" applyBorder="1" applyAlignment="1" applyProtection="1">
      <alignment horizontal="left"/>
      <protection locked="0"/>
    </xf>
    <xf numFmtId="165" fontId="2" fillId="0" borderId="119" xfId="0" applyNumberFormat="1" applyFont="1" applyFill="1" applyBorder="1" applyAlignment="1" applyProtection="1">
      <alignment horizontal="left"/>
      <protection locked="0"/>
    </xf>
    <xf numFmtId="165" fontId="2" fillId="0" borderId="120" xfId="0" applyNumberFormat="1" applyFont="1" applyFill="1" applyBorder="1" applyAlignment="1" applyProtection="1">
      <alignment horizontal="left"/>
      <protection locked="0"/>
    </xf>
    <xf numFmtId="0" fontId="13" fillId="6" borderId="0" xfId="0" applyFont="1" applyFill="1" applyAlignment="1" applyProtection="1">
      <alignment horizontal="left"/>
      <protection/>
    </xf>
    <xf numFmtId="0" fontId="20" fillId="0" borderId="0" xfId="0" applyFont="1" applyAlignment="1" applyProtection="1">
      <alignment/>
      <protection/>
    </xf>
    <xf numFmtId="0" fontId="0" fillId="5" borderId="0" xfId="0" applyFill="1" applyBorder="1" applyAlignment="1" applyProtection="1">
      <alignment/>
      <protection/>
    </xf>
    <xf numFmtId="0" fontId="0" fillId="0" borderId="0" xfId="0" applyBorder="1" applyAlignment="1" applyProtection="1">
      <alignment/>
      <protection/>
    </xf>
    <xf numFmtId="0" fontId="6" fillId="7" borderId="121" xfId="0" applyFont="1" applyFill="1" applyBorder="1" applyAlignment="1" applyProtection="1">
      <alignment horizontal="center"/>
      <protection/>
    </xf>
    <xf numFmtId="0" fontId="0" fillId="7" borderId="122" xfId="0" applyFill="1" applyBorder="1" applyAlignment="1" applyProtection="1">
      <alignment horizontal="center"/>
      <protection/>
    </xf>
    <xf numFmtId="0" fontId="0" fillId="7" borderId="123" xfId="0" applyFill="1" applyBorder="1" applyAlignment="1" applyProtection="1">
      <alignment horizontal="center"/>
      <protection/>
    </xf>
    <xf numFmtId="0" fontId="6" fillId="7" borderId="124" xfId="0" applyFont="1" applyFill="1" applyBorder="1" applyAlignment="1" applyProtection="1">
      <alignment horizontal="center"/>
      <protection/>
    </xf>
    <xf numFmtId="0" fontId="0" fillId="7" borderId="125" xfId="0" applyFill="1" applyBorder="1" applyAlignment="1" applyProtection="1">
      <alignment horizontal="center"/>
      <protection/>
    </xf>
    <xf numFmtId="0" fontId="0" fillId="7" borderId="126" xfId="0" applyFill="1" applyBorder="1" applyAlignment="1" applyProtection="1">
      <alignment horizontal="center"/>
      <protection/>
    </xf>
    <xf numFmtId="0" fontId="0" fillId="0" borderId="0" xfId="0" applyAlignment="1" applyProtection="1">
      <alignment/>
      <protection/>
    </xf>
    <xf numFmtId="0" fontId="51" fillId="2" borderId="21" xfId="0"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3" fontId="10" fillId="4" borderId="33" xfId="0" applyNumberFormat="1" applyFont="1" applyFill="1" applyBorder="1" applyAlignment="1" applyProtection="1">
      <alignment horizontal="center" vertical="center"/>
      <protection/>
    </xf>
    <xf numFmtId="0" fontId="0" fillId="0" borderId="35" xfId="0" applyBorder="1" applyAlignment="1">
      <alignment/>
    </xf>
    <xf numFmtId="0" fontId="83" fillId="9" borderId="80" xfId="0" applyFont="1" applyFill="1" applyBorder="1" applyAlignment="1" applyProtection="1">
      <alignment horizontal="center"/>
      <protection/>
    </xf>
    <xf numFmtId="0" fontId="84" fillId="9" borderId="81" xfId="0" applyFont="1" applyFill="1" applyBorder="1" applyAlignment="1">
      <alignment/>
    </xf>
    <xf numFmtId="9" fontId="33" fillId="9" borderId="127" xfId="0" applyNumberFormat="1" applyFont="1" applyFill="1" applyBorder="1" applyAlignment="1" applyProtection="1">
      <alignment horizontal="right" vertical="center"/>
      <protection/>
    </xf>
    <xf numFmtId="0" fontId="39" fillId="9" borderId="127" xfId="0" applyFont="1" applyFill="1" applyBorder="1" applyAlignment="1">
      <alignment horizontal="right"/>
    </xf>
    <xf numFmtId="0" fontId="55" fillId="0" borderId="118" xfId="0" applyFont="1" applyFill="1" applyBorder="1" applyAlignment="1" applyProtection="1">
      <alignment horizontal="left"/>
      <protection/>
    </xf>
    <xf numFmtId="0" fontId="10" fillId="0" borderId="119" xfId="0" applyFont="1" applyFill="1" applyBorder="1" applyAlignment="1" applyProtection="1">
      <alignment horizontal="left"/>
      <protection/>
    </xf>
    <xf numFmtId="0" fontId="10" fillId="0" borderId="120" xfId="0" applyFont="1" applyFill="1" applyBorder="1" applyAlignment="1" applyProtection="1">
      <alignment horizontal="left"/>
      <protection/>
    </xf>
    <xf numFmtId="165" fontId="2" fillId="0" borderId="118" xfId="0" applyNumberFormat="1" applyFont="1" applyFill="1" applyBorder="1" applyAlignment="1" applyProtection="1">
      <alignment horizontal="left"/>
      <protection/>
    </xf>
    <xf numFmtId="165" fontId="2" fillId="0" borderId="119" xfId="0" applyNumberFormat="1" applyFont="1" applyFill="1" applyBorder="1" applyAlignment="1" applyProtection="1">
      <alignment horizontal="left"/>
      <protection/>
    </xf>
    <xf numFmtId="165" fontId="2" fillId="0" borderId="120" xfId="0" applyNumberFormat="1" applyFont="1" applyFill="1" applyBorder="1" applyAlignment="1" applyProtection="1">
      <alignment horizontal="left"/>
      <protection/>
    </xf>
    <xf numFmtId="0" fontId="7" fillId="0" borderId="128" xfId="0" applyFont="1" applyFill="1" applyBorder="1" applyAlignment="1" applyProtection="1">
      <alignment horizontal="center"/>
      <protection/>
    </xf>
    <xf numFmtId="0" fontId="10" fillId="0" borderId="128" xfId="0" applyFont="1" applyFill="1" applyBorder="1" applyAlignment="1" applyProtection="1">
      <alignment horizontal="center"/>
      <protection/>
    </xf>
    <xf numFmtId="9" fontId="45" fillId="4" borderId="24" xfId="0" applyNumberFormat="1" applyFont="1" applyFill="1" applyBorder="1" applyAlignment="1" applyProtection="1">
      <alignment horizontal="center" vertical="center"/>
      <protection/>
    </xf>
    <xf numFmtId="9" fontId="45" fillId="0" borderId="36" xfId="0" applyNumberFormat="1" applyFont="1" applyBorder="1" applyAlignment="1" applyProtection="1">
      <alignment/>
      <protection/>
    </xf>
    <xf numFmtId="9" fontId="44" fillId="4" borderId="41" xfId="0" applyNumberFormat="1" applyFont="1" applyFill="1" applyBorder="1" applyAlignment="1" applyProtection="1">
      <alignment horizontal="center" vertical="center"/>
      <protection/>
    </xf>
    <xf numFmtId="9" fontId="45" fillId="0" borderId="43" xfId="0" applyNumberFormat="1" applyFont="1" applyBorder="1" applyAlignment="1" applyProtection="1">
      <alignment/>
      <protection/>
    </xf>
    <xf numFmtId="9" fontId="45" fillId="4" borderId="26" xfId="0" applyNumberFormat="1" applyFont="1" applyFill="1" applyBorder="1" applyAlignment="1" applyProtection="1">
      <alignment horizontal="center" vertical="center"/>
      <protection/>
    </xf>
    <xf numFmtId="9" fontId="45" fillId="4" borderId="29" xfId="0" applyNumberFormat="1" applyFont="1" applyFill="1" applyBorder="1" applyAlignment="1" applyProtection="1">
      <alignment horizontal="center" vertical="center"/>
      <protection/>
    </xf>
    <xf numFmtId="0" fontId="0" fillId="0" borderId="43" xfId="0" applyBorder="1" applyAlignment="1" applyProtection="1">
      <alignment/>
      <protection/>
    </xf>
    <xf numFmtId="0" fontId="48" fillId="7" borderId="21" xfId="0" applyFont="1" applyFill="1" applyBorder="1" applyAlignment="1" applyProtection="1">
      <alignment horizontal="center" vertical="center"/>
      <protection/>
    </xf>
    <xf numFmtId="0" fontId="47" fillId="7" borderId="2" xfId="0" applyFont="1" applyFill="1" applyBorder="1" applyAlignment="1" applyProtection="1">
      <alignment horizontal="center" vertical="center"/>
      <protection/>
    </xf>
    <xf numFmtId="3" fontId="82" fillId="4" borderId="24" xfId="0" applyNumberFormat="1" applyFont="1" applyFill="1" applyBorder="1" applyAlignment="1" applyProtection="1">
      <alignment horizontal="center" vertical="center"/>
      <protection/>
    </xf>
    <xf numFmtId="0" fontId="82" fillId="0" borderId="36" xfId="0" applyFont="1" applyBorder="1" applyAlignment="1" applyProtection="1">
      <alignment/>
      <protection/>
    </xf>
    <xf numFmtId="0" fontId="58" fillId="0" borderId="86" xfId="0" applyFont="1" applyFill="1" applyBorder="1" applyAlignment="1" applyProtection="1">
      <alignment horizontal="center"/>
      <protection locked="0"/>
    </xf>
    <xf numFmtId="0" fontId="28" fillId="0" borderId="86" xfId="0" applyFont="1" applyBorder="1" applyAlignment="1" applyProtection="1">
      <alignment horizontal="center"/>
      <protection locked="0"/>
    </xf>
    <xf numFmtId="0" fontId="28" fillId="0" borderId="87" xfId="0" applyFont="1" applyBorder="1" applyAlignment="1" applyProtection="1">
      <alignment horizontal="center"/>
      <protection locked="0"/>
    </xf>
    <xf numFmtId="0" fontId="6" fillId="7" borderId="122" xfId="0" applyFont="1" applyFill="1" applyBorder="1" applyAlignment="1" applyProtection="1">
      <alignment horizontal="center"/>
      <protection/>
    </xf>
    <xf numFmtId="0" fontId="0" fillId="0" borderId="122" xfId="0" applyBorder="1" applyAlignment="1">
      <alignment horizontal="center"/>
    </xf>
    <xf numFmtId="0" fontId="0" fillId="0" borderId="123" xfId="0" applyBorder="1" applyAlignment="1">
      <alignment horizontal="center"/>
    </xf>
    <xf numFmtId="0" fontId="58" fillId="0" borderId="87" xfId="0" applyFont="1" applyFill="1" applyBorder="1" applyAlignment="1" applyProtection="1">
      <alignment horizontal="center"/>
      <protection locked="0"/>
    </xf>
    <xf numFmtId="3" fontId="45" fillId="4" borderId="33" xfId="0" applyNumberFormat="1" applyFont="1" applyFill="1" applyBorder="1" applyAlignment="1" applyProtection="1">
      <alignment horizontal="center" vertical="center"/>
      <protection/>
    </xf>
    <xf numFmtId="0" fontId="45" fillId="0" borderId="35" xfId="0" applyFont="1" applyBorder="1" applyAlignment="1">
      <alignment/>
    </xf>
    <xf numFmtId="0" fontId="49" fillId="2" borderId="21" xfId="0" applyFont="1" applyFill="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48" fillId="2" borderId="21" xfId="0" applyFont="1" applyFill="1" applyBorder="1" applyAlignment="1" applyProtection="1">
      <alignment horizontal="center" vertical="center"/>
      <protection/>
    </xf>
    <xf numFmtId="0" fontId="47" fillId="0" borderId="2" xfId="0" applyFont="1" applyBorder="1" applyAlignment="1" applyProtection="1">
      <alignment horizontal="center" vertical="center"/>
      <protection/>
    </xf>
    <xf numFmtId="3" fontId="44" fillId="4" borderId="24" xfId="0" applyNumberFormat="1" applyFont="1" applyFill="1" applyBorder="1" applyAlignment="1" applyProtection="1">
      <alignment horizontal="center" vertical="center"/>
      <protection/>
    </xf>
    <xf numFmtId="0" fontId="44" fillId="0" borderId="36" xfId="0" applyFont="1" applyBorder="1" applyAlignment="1" applyProtection="1">
      <alignment/>
      <protection/>
    </xf>
    <xf numFmtId="166" fontId="45" fillId="4" borderId="26" xfId="0" applyNumberFormat="1" applyFont="1" applyFill="1" applyBorder="1" applyAlignment="1" applyProtection="1">
      <alignment horizontal="center" vertical="center"/>
      <protection/>
    </xf>
    <xf numFmtId="166" fontId="45" fillId="4" borderId="29" xfId="0" applyNumberFormat="1" applyFont="1" applyFill="1" applyBorder="1" applyAlignment="1" applyProtection="1">
      <alignment horizontal="center" vertical="center"/>
      <protection/>
    </xf>
    <xf numFmtId="166" fontId="45" fillId="4" borderId="24" xfId="0" applyNumberFormat="1" applyFont="1" applyFill="1" applyBorder="1" applyAlignment="1" applyProtection="1">
      <alignment horizontal="center" vertical="center"/>
      <protection/>
    </xf>
    <xf numFmtId="166" fontId="45" fillId="0" borderId="36" xfId="0" applyNumberFormat="1" applyFont="1" applyBorder="1" applyAlignment="1">
      <alignment/>
    </xf>
    <xf numFmtId="166" fontId="44" fillId="4" borderId="41" xfId="0" applyNumberFormat="1" applyFont="1" applyFill="1" applyBorder="1" applyAlignment="1" applyProtection="1">
      <alignment horizontal="center" vertical="center"/>
      <protection/>
    </xf>
    <xf numFmtId="166" fontId="45" fillId="0" borderId="43" xfId="0" applyNumberFormat="1" applyFont="1" applyBorder="1" applyAlignment="1">
      <alignment/>
    </xf>
    <xf numFmtId="3" fontId="45" fillId="4" borderId="24" xfId="0" applyNumberFormat="1" applyFont="1" applyFill="1" applyBorder="1" applyAlignment="1" applyProtection="1">
      <alignment horizontal="center" vertical="center"/>
      <protection/>
    </xf>
    <xf numFmtId="0" fontId="45" fillId="0" borderId="36" xfId="0" applyFont="1" applyBorder="1" applyAlignment="1">
      <alignment/>
    </xf>
    <xf numFmtId="0" fontId="0" fillId="0" borderId="115" xfId="0" applyFont="1" applyBorder="1" applyAlignment="1" applyProtection="1">
      <alignmen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wrapText="1"/>
      <protection locked="0"/>
    </xf>
    <xf numFmtId="0" fontId="13" fillId="6" borderId="42" xfId="0" applyFont="1" applyFill="1" applyBorder="1" applyAlignment="1" applyProtection="1">
      <alignment horizontal="left"/>
      <protection/>
    </xf>
    <xf numFmtId="0" fontId="0" fillId="0" borderId="42" xfId="0" applyBorder="1" applyAlignment="1" applyProtection="1">
      <alignment/>
      <protection/>
    </xf>
    <xf numFmtId="0" fontId="0" fillId="0" borderId="42" xfId="0" applyBorder="1" applyAlignment="1">
      <alignment/>
    </xf>
    <xf numFmtId="0" fontId="41" fillId="6" borderId="129" xfId="0" applyFont="1" applyFill="1" applyBorder="1" applyAlignment="1" applyProtection="1">
      <alignment horizontal="left"/>
      <protection/>
    </xf>
    <xf numFmtId="0" fontId="34" fillId="0" borderId="130" xfId="0" applyFont="1" applyBorder="1" applyAlignment="1" applyProtection="1">
      <alignment/>
      <protection/>
    </xf>
    <xf numFmtId="0" fontId="83" fillId="9" borderId="25" xfId="0" applyFont="1" applyFill="1" applyBorder="1" applyAlignment="1" applyProtection="1">
      <alignment horizontal="center"/>
      <protection/>
    </xf>
    <xf numFmtId="0" fontId="84" fillId="9" borderId="0" xfId="0" applyFont="1" applyFill="1" applyBorder="1" applyAlignment="1">
      <alignment/>
    </xf>
    <xf numFmtId="167" fontId="34" fillId="4" borderId="58" xfId="0" applyNumberFormat="1" applyFont="1" applyFill="1" applyBorder="1" applyAlignment="1" applyProtection="1">
      <alignment horizontal="center" vertical="center"/>
      <protection/>
    </xf>
    <xf numFmtId="167" fontId="0" fillId="0" borderId="58" xfId="0" applyNumberFormat="1" applyBorder="1" applyAlignment="1">
      <alignment horizontal="center" vertical="center"/>
    </xf>
    <xf numFmtId="0" fontId="78" fillId="7" borderId="131" xfId="0" applyFont="1" applyFill="1" applyBorder="1" applyAlignment="1" applyProtection="1">
      <alignment horizontal="center"/>
      <protection/>
    </xf>
    <xf numFmtId="0" fontId="63" fillId="7" borderId="132" xfId="0" applyFont="1" applyFill="1" applyBorder="1" applyAlignment="1" applyProtection="1">
      <alignment horizontal="center"/>
      <protection/>
    </xf>
    <xf numFmtId="0" fontId="63" fillId="7" borderId="132" xfId="0" applyFont="1" applyFill="1" applyBorder="1" applyAlignment="1">
      <alignment horizontal="center"/>
    </xf>
    <xf numFmtId="0" fontId="63" fillId="7" borderId="133" xfId="0" applyFont="1" applyFill="1" applyBorder="1" applyAlignment="1">
      <alignment horizontal="center"/>
    </xf>
    <xf numFmtId="0" fontId="70" fillId="7" borderId="131" xfId="0" applyFont="1" applyFill="1" applyBorder="1" applyAlignment="1" applyProtection="1">
      <alignment horizontal="center"/>
      <protection/>
    </xf>
    <xf numFmtId="0" fontId="77" fillId="7" borderId="132" xfId="0" applyFont="1" applyFill="1" applyBorder="1" applyAlignment="1" applyProtection="1">
      <alignment horizontal="center"/>
      <protection/>
    </xf>
    <xf numFmtId="0" fontId="77" fillId="7" borderId="132" xfId="0" applyFont="1" applyFill="1" applyBorder="1" applyAlignment="1">
      <alignment horizontal="center"/>
    </xf>
    <xf numFmtId="0" fontId="77" fillId="7" borderId="133" xfId="0" applyFont="1" applyFill="1" applyBorder="1" applyAlignment="1">
      <alignment horizontal="center"/>
    </xf>
    <xf numFmtId="0" fontId="0" fillId="8" borderId="0" xfId="0" applyFill="1" applyBorder="1" applyAlignment="1" applyProtection="1">
      <alignment/>
      <protection/>
    </xf>
    <xf numFmtId="0" fontId="0" fillId="0" borderId="0" xfId="0" applyAlignment="1">
      <alignment/>
    </xf>
    <xf numFmtId="0" fontId="28" fillId="8" borderId="0" xfId="0" applyFont="1" applyFill="1" applyBorder="1" applyAlignment="1" applyProtection="1">
      <alignment/>
      <protection/>
    </xf>
    <xf numFmtId="0" fontId="28" fillId="0" borderId="0" xfId="0" applyFont="1" applyAlignment="1">
      <alignment/>
    </xf>
    <xf numFmtId="167" fontId="34" fillId="4" borderId="0" xfId="0" applyNumberFormat="1" applyFont="1" applyFill="1" applyBorder="1" applyAlignment="1" applyProtection="1">
      <alignment horizontal="center" vertical="center"/>
      <protection/>
    </xf>
    <xf numFmtId="167" fontId="0" fillId="0" borderId="0" xfId="0" applyNumberFormat="1" applyBorder="1" applyAlignment="1">
      <alignment horizontal="center" vertical="center"/>
    </xf>
    <xf numFmtId="0" fontId="41" fillId="6" borderId="81" xfId="0" applyFont="1" applyFill="1" applyBorder="1" applyAlignment="1" applyProtection="1">
      <alignment horizontal="left"/>
      <protection/>
    </xf>
    <xf numFmtId="0" fontId="35" fillId="12" borderId="0" xfId="0" applyFont="1" applyFill="1" applyBorder="1" applyAlignment="1">
      <alignment horizontal="center"/>
    </xf>
    <xf numFmtId="0" fontId="53" fillId="0" borderId="0" xfId="0" applyFont="1" applyBorder="1" applyAlignment="1">
      <alignment horizontal="center"/>
    </xf>
    <xf numFmtId="0" fontId="31" fillId="2" borderId="0" xfId="0" applyFont="1" applyFill="1" applyBorder="1" applyAlignment="1" applyProtection="1">
      <alignment horizontal="center" vertical="center"/>
      <protection/>
    </xf>
    <xf numFmtId="0" fontId="0" fillId="0" borderId="0" xfId="0" applyBorder="1" applyAlignment="1">
      <alignment horizontal="center" vertical="center"/>
    </xf>
    <xf numFmtId="0" fontId="34" fillId="2" borderId="58" xfId="0" applyFont="1" applyFill="1" applyBorder="1" applyAlignment="1" applyProtection="1">
      <alignment horizontal="center" vertical="center"/>
      <protection/>
    </xf>
    <xf numFmtId="0" fontId="0" fillId="0" borderId="58" xfId="0" applyFont="1" applyBorder="1" applyAlignment="1">
      <alignment horizontal="center" vertical="center"/>
    </xf>
    <xf numFmtId="167" fontId="34" fillId="4" borderId="13" xfId="0" applyNumberFormat="1" applyFont="1" applyFill="1" applyBorder="1" applyAlignment="1" applyProtection="1">
      <alignment horizontal="center" vertical="center"/>
      <protection/>
    </xf>
    <xf numFmtId="167" fontId="0" fillId="0" borderId="13" xfId="0" applyNumberFormat="1" applyBorder="1" applyAlignment="1">
      <alignment horizontal="center" vertical="center"/>
    </xf>
    <xf numFmtId="164" fontId="10" fillId="4" borderId="24" xfId="0" applyNumberFormat="1" applyFont="1" applyFill="1" applyBorder="1" applyAlignment="1" applyProtection="1">
      <alignment horizontal="center" vertical="center"/>
      <protection/>
    </xf>
    <xf numFmtId="164" fontId="0" fillId="0" borderId="134" xfId="0" applyNumberFormat="1" applyBorder="1" applyAlignment="1">
      <alignment/>
    </xf>
    <xf numFmtId="9" fontId="12" fillId="17" borderId="135" xfId="0" applyNumberFormat="1" applyFont="1" applyFill="1" applyBorder="1" applyAlignment="1" applyProtection="1">
      <alignment horizontal="right" vertical="center"/>
      <protection/>
    </xf>
    <xf numFmtId="0" fontId="0" fillId="17" borderId="76" xfId="0" applyFill="1" applyBorder="1" applyAlignment="1">
      <alignment vertical="center"/>
    </xf>
    <xf numFmtId="164" fontId="31" fillId="4" borderId="58" xfId="0" applyNumberFormat="1" applyFont="1" applyFill="1" applyBorder="1" applyAlignment="1" applyProtection="1">
      <alignment horizontal="center" vertical="center"/>
      <protection/>
    </xf>
    <xf numFmtId="164" fontId="50" fillId="4" borderId="58" xfId="0" applyNumberFormat="1" applyFont="1" applyFill="1" applyBorder="1" applyAlignment="1">
      <alignment horizontal="center" vertical="center"/>
    </xf>
    <xf numFmtId="9" fontId="32" fillId="2" borderId="25" xfId="0" applyNumberFormat="1" applyFont="1" applyFill="1" applyBorder="1" applyAlignment="1" applyProtection="1">
      <alignment horizontal="left" vertical="center"/>
      <protection/>
    </xf>
    <xf numFmtId="0" fontId="34" fillId="2" borderId="0" xfId="0" applyFont="1" applyFill="1" applyBorder="1" applyAlignment="1">
      <alignment horizontal="left" vertical="center"/>
    </xf>
    <xf numFmtId="164" fontId="34" fillId="4" borderId="0" xfId="0" applyNumberFormat="1" applyFont="1" applyFill="1" applyBorder="1" applyAlignment="1" applyProtection="1">
      <alignment horizontal="center" vertical="center"/>
      <protection/>
    </xf>
    <xf numFmtId="164" fontId="0" fillId="4" borderId="0" xfId="0" applyNumberFormat="1" applyFill="1" applyBorder="1" applyAlignment="1">
      <alignment horizontal="center" vertical="center"/>
    </xf>
    <xf numFmtId="164" fontId="34" fillId="4" borderId="13" xfId="0" applyNumberFormat="1" applyFont="1" applyFill="1" applyBorder="1" applyAlignment="1" applyProtection="1">
      <alignment horizontal="center" vertical="center"/>
      <protection/>
    </xf>
    <xf numFmtId="164" fontId="0" fillId="4" borderId="13" xfId="0" applyNumberFormat="1" applyFill="1" applyBorder="1" applyAlignment="1">
      <alignment horizontal="center" vertical="center"/>
    </xf>
    <xf numFmtId="9" fontId="12" fillId="17" borderId="136" xfId="0" applyNumberFormat="1" applyFont="1" applyFill="1" applyBorder="1" applyAlignment="1" applyProtection="1">
      <alignment horizontal="right" vertical="center"/>
      <protection/>
    </xf>
    <xf numFmtId="0" fontId="0" fillId="17" borderId="76" xfId="0" applyFill="1" applyBorder="1" applyAlignment="1">
      <alignment horizontal="right" vertical="center"/>
    </xf>
    <xf numFmtId="9" fontId="22" fillId="17" borderId="136" xfId="0" applyNumberFormat="1" applyFont="1" applyFill="1" applyBorder="1" applyAlignment="1" applyProtection="1">
      <alignment horizontal="right" vertical="center"/>
      <protection/>
    </xf>
    <xf numFmtId="9" fontId="22" fillId="17" borderId="76" xfId="0" applyNumberFormat="1" applyFont="1" applyFill="1" applyBorder="1" applyAlignment="1" applyProtection="1">
      <alignment horizontal="right" vertical="center"/>
      <protection/>
    </xf>
    <xf numFmtId="164" fontId="8" fillId="0" borderId="76" xfId="0" applyNumberFormat="1" applyFont="1" applyFill="1" applyBorder="1" applyAlignment="1" applyProtection="1">
      <alignment horizontal="center" vertical="center"/>
      <protection/>
    </xf>
    <xf numFmtId="0" fontId="0" fillId="0" borderId="137" xfId="0" applyBorder="1" applyAlignment="1">
      <alignment/>
    </xf>
    <xf numFmtId="0" fontId="0" fillId="0" borderId="134" xfId="0" applyBorder="1" applyAlignment="1">
      <alignment/>
    </xf>
    <xf numFmtId="0" fontId="10" fillId="11" borderId="138" xfId="0" applyFont="1" applyFill="1" applyBorder="1" applyAlignment="1" applyProtection="1">
      <alignment horizontal="center"/>
      <protection/>
    </xf>
    <xf numFmtId="0" fontId="0" fillId="0" borderId="38" xfId="0" applyBorder="1" applyAlignment="1">
      <alignment horizontal="center"/>
    </xf>
    <xf numFmtId="0" fontId="12" fillId="2" borderId="21" xfId="0" applyFont="1" applyFill="1" applyBorder="1" applyAlignment="1" applyProtection="1">
      <alignment horizontal="center" vertical="center"/>
      <protection/>
    </xf>
    <xf numFmtId="0" fontId="43" fillId="0" borderId="139" xfId="0" applyFont="1" applyBorder="1" applyAlignment="1">
      <alignment/>
    </xf>
    <xf numFmtId="164" fontId="10" fillId="4" borderId="33" xfId="0" applyNumberFormat="1" applyFont="1" applyFill="1" applyBorder="1" applyAlignment="1" applyProtection="1">
      <alignment horizontal="center" vertical="center"/>
      <protection/>
    </xf>
    <xf numFmtId="164" fontId="0" fillId="0" borderId="140" xfId="0" applyNumberFormat="1" applyBorder="1" applyAlignment="1">
      <alignment/>
    </xf>
    <xf numFmtId="0" fontId="10" fillId="11" borderId="141" xfId="0" applyFont="1" applyFill="1" applyBorder="1" applyAlignment="1" applyProtection="1">
      <alignment horizontal="center"/>
      <protection/>
    </xf>
    <xf numFmtId="0" fontId="10" fillId="11" borderId="42" xfId="0" applyFont="1" applyFill="1" applyBorder="1" applyAlignment="1" applyProtection="1">
      <alignment horizontal="center"/>
      <protection/>
    </xf>
    <xf numFmtId="0" fontId="10" fillId="11" borderId="142" xfId="0" applyFont="1" applyFill="1" applyBorder="1" applyAlignment="1" applyProtection="1">
      <alignment horizontal="center"/>
      <protection/>
    </xf>
    <xf numFmtId="0" fontId="22" fillId="2" borderId="21" xfId="0" applyFont="1" applyFill="1" applyBorder="1" applyAlignment="1" applyProtection="1">
      <alignment horizontal="center" vertical="center"/>
      <protection/>
    </xf>
    <xf numFmtId="0" fontId="0" fillId="0" borderId="140" xfId="0" applyBorder="1" applyAlignment="1">
      <alignment/>
    </xf>
    <xf numFmtId="0" fontId="8" fillId="18" borderId="96" xfId="0" applyFont="1" applyFill="1" applyBorder="1" applyAlignment="1" applyProtection="1">
      <alignment horizontal="center"/>
      <protection/>
    </xf>
    <xf numFmtId="0" fontId="0" fillId="18" borderId="97" xfId="0" applyFill="1" applyBorder="1" applyAlignment="1">
      <alignment/>
    </xf>
    <xf numFmtId="0" fontId="0" fillId="0" borderId="98" xfId="0" applyBorder="1" applyAlignment="1">
      <alignment/>
    </xf>
    <xf numFmtId="0" fontId="50" fillId="17" borderId="76" xfId="0" applyFont="1" applyFill="1" applyBorder="1" applyAlignment="1">
      <alignment/>
    </xf>
    <xf numFmtId="0" fontId="50" fillId="0" borderId="76" xfId="0" applyFont="1" applyBorder="1" applyAlignment="1">
      <alignment/>
    </xf>
    <xf numFmtId="0" fontId="0" fillId="0" borderId="102" xfId="0" applyBorder="1" applyAlignment="1">
      <alignment/>
    </xf>
    <xf numFmtId="0" fontId="44" fillId="0" borderId="143" xfId="0" applyFont="1" applyFill="1" applyBorder="1" applyAlignment="1" applyProtection="1">
      <alignment horizontal="center"/>
      <protection/>
    </xf>
    <xf numFmtId="0" fontId="45" fillId="0" borderId="143" xfId="0" applyFont="1" applyFill="1" applyBorder="1" applyAlignment="1" applyProtection="1">
      <alignment horizontal="center"/>
      <protection/>
    </xf>
    <xf numFmtId="164" fontId="44" fillId="4" borderId="24" xfId="0" applyNumberFormat="1" applyFont="1" applyFill="1" applyBorder="1" applyAlignment="1" applyProtection="1">
      <alignment horizontal="center" vertical="center"/>
      <protection/>
    </xf>
    <xf numFmtId="164" fontId="45" fillId="0" borderId="134" xfId="0" applyNumberFormat="1" applyFont="1" applyBorder="1" applyAlignment="1">
      <alignment/>
    </xf>
    <xf numFmtId="164" fontId="45" fillId="4" borderId="24" xfId="0" applyNumberFormat="1" applyFont="1" applyFill="1" applyBorder="1" applyAlignment="1" applyProtection="1">
      <alignment horizontal="center" vertical="center"/>
      <protection/>
    </xf>
    <xf numFmtId="9" fontId="47" fillId="17" borderId="135" xfId="0" applyNumberFormat="1" applyFont="1" applyFill="1" applyBorder="1" applyAlignment="1" applyProtection="1">
      <alignment horizontal="right" vertical="center"/>
      <protection/>
    </xf>
    <xf numFmtId="0" fontId="45" fillId="17" borderId="76" xfId="0" applyFont="1" applyFill="1" applyBorder="1" applyAlignment="1">
      <alignment vertical="center"/>
    </xf>
    <xf numFmtId="9" fontId="47" fillId="17" borderId="136" xfId="0" applyNumberFormat="1" applyFont="1" applyFill="1" applyBorder="1" applyAlignment="1" applyProtection="1">
      <alignment horizontal="right" vertical="center"/>
      <protection/>
    </xf>
    <xf numFmtId="0" fontId="45" fillId="17" borderId="76" xfId="0" applyFont="1" applyFill="1" applyBorder="1" applyAlignment="1">
      <alignment horizontal="right" vertical="center"/>
    </xf>
    <xf numFmtId="0" fontId="45" fillId="17" borderId="76" xfId="0" applyFont="1" applyFill="1" applyBorder="1" applyAlignment="1">
      <alignment/>
    </xf>
    <xf numFmtId="9" fontId="47" fillId="17" borderId="76" xfId="0" applyNumberFormat="1" applyFont="1" applyFill="1" applyBorder="1" applyAlignment="1" applyProtection="1">
      <alignment horizontal="right" vertical="center"/>
      <protection/>
    </xf>
    <xf numFmtId="164" fontId="78" fillId="0" borderId="76" xfId="0" applyNumberFormat="1" applyFont="1" applyFill="1" applyBorder="1" applyAlignment="1" applyProtection="1">
      <alignment horizontal="center" vertical="center"/>
      <protection/>
    </xf>
    <xf numFmtId="0" fontId="45" fillId="0" borderId="137" xfId="0" applyFont="1" applyBorder="1" applyAlignment="1">
      <alignment/>
    </xf>
    <xf numFmtId="0" fontId="45" fillId="11" borderId="141" xfId="0" applyFont="1" applyFill="1" applyBorder="1" applyAlignment="1" applyProtection="1">
      <alignment horizontal="center"/>
      <protection/>
    </xf>
    <xf numFmtId="0" fontId="45" fillId="0" borderId="42" xfId="0" applyFont="1" applyBorder="1" applyAlignment="1">
      <alignment horizontal="center"/>
    </xf>
    <xf numFmtId="0" fontId="45" fillId="0" borderId="142" xfId="0" applyFont="1" applyBorder="1" applyAlignment="1">
      <alignment/>
    </xf>
    <xf numFmtId="0" fontId="47" fillId="2" borderId="21" xfId="0" applyFont="1" applyFill="1" applyBorder="1" applyAlignment="1" applyProtection="1">
      <alignment horizontal="center" vertical="center"/>
      <protection/>
    </xf>
    <xf numFmtId="0" fontId="47" fillId="0" borderId="139" xfId="0" applyFont="1" applyBorder="1" applyAlignment="1">
      <alignment/>
    </xf>
    <xf numFmtId="164" fontId="45" fillId="4" borderId="33" xfId="0" applyNumberFormat="1" applyFont="1" applyFill="1" applyBorder="1" applyAlignment="1" applyProtection="1">
      <alignment horizontal="center" vertical="center"/>
      <protection/>
    </xf>
    <xf numFmtId="164" fontId="45" fillId="0" borderId="140" xfId="0" applyNumberFormat="1" applyFont="1" applyBorder="1" applyAlignment="1">
      <alignment/>
    </xf>
    <xf numFmtId="0" fontId="78" fillId="18" borderId="96" xfId="0" applyFont="1" applyFill="1" applyBorder="1" applyAlignment="1" applyProtection="1">
      <alignment horizontal="center"/>
      <protection/>
    </xf>
    <xf numFmtId="0" fontId="45" fillId="18" borderId="97" xfId="0" applyFont="1" applyFill="1" applyBorder="1" applyAlignment="1">
      <alignment/>
    </xf>
    <xf numFmtId="0" fontId="45" fillId="0" borderId="98" xfId="0" applyFont="1" applyBorder="1" applyAlignment="1">
      <alignment/>
    </xf>
    <xf numFmtId="0" fontId="47" fillId="0" borderId="2" xfId="0" applyFont="1" applyBorder="1" applyAlignment="1">
      <alignment/>
    </xf>
    <xf numFmtId="166" fontId="45" fillId="4" borderId="33" xfId="0" applyNumberFormat="1" applyFont="1" applyFill="1" applyBorder="1" applyAlignment="1" applyProtection="1">
      <alignment horizontal="center" vertical="center"/>
      <protection/>
    </xf>
    <xf numFmtId="166" fontId="45" fillId="4" borderId="140" xfId="0" applyNumberFormat="1" applyFont="1" applyFill="1" applyBorder="1" applyAlignment="1" applyProtection="1">
      <alignment horizontal="center" vertical="center"/>
      <protection/>
    </xf>
    <xf numFmtId="166" fontId="44" fillId="4" borderId="24" xfId="0" applyNumberFormat="1" applyFont="1" applyFill="1" applyBorder="1" applyAlignment="1" applyProtection="1">
      <alignment horizontal="center" vertical="center"/>
      <protection/>
    </xf>
    <xf numFmtId="0" fontId="45" fillId="0" borderId="134" xfId="0" applyFont="1" applyBorder="1" applyAlignment="1">
      <alignment/>
    </xf>
    <xf numFmtId="0" fontId="13" fillId="6" borderId="108" xfId="0" applyFont="1" applyFill="1" applyBorder="1" applyAlignment="1" applyProtection="1">
      <alignment horizontal="left"/>
      <protection/>
    </xf>
    <xf numFmtId="0" fontId="0" fillId="0" borderId="108" xfId="0" applyBorder="1" applyAlignment="1" applyProtection="1">
      <alignment/>
      <protection/>
    </xf>
    <xf numFmtId="0" fontId="0" fillId="0" borderId="108" xfId="0" applyBorder="1" applyAlignment="1">
      <alignment/>
    </xf>
    <xf numFmtId="164" fontId="44" fillId="4" borderId="36" xfId="0" applyNumberFormat="1" applyFont="1" applyFill="1" applyBorder="1" applyAlignment="1" applyProtection="1">
      <alignment horizontal="center" vertical="center"/>
      <protection/>
    </xf>
    <xf numFmtId="164" fontId="45" fillId="4" borderId="41" xfId="0" applyNumberFormat="1" applyFont="1" applyFill="1" applyBorder="1" applyAlignment="1" applyProtection="1">
      <alignment horizontal="center" vertical="center"/>
      <protection/>
    </xf>
    <xf numFmtId="164" fontId="45" fillId="0" borderId="43" xfId="0" applyNumberFormat="1" applyFont="1" applyBorder="1" applyAlignment="1">
      <alignment/>
    </xf>
    <xf numFmtId="0" fontId="78" fillId="7" borderId="24" xfId="0" applyFont="1" applyFill="1" applyBorder="1" applyAlignment="1" applyProtection="1">
      <alignment horizontal="center"/>
      <protection/>
    </xf>
    <xf numFmtId="0" fontId="78" fillId="7" borderId="0" xfId="0" applyFont="1" applyFill="1" applyBorder="1" applyAlignment="1">
      <alignment horizontal="center"/>
    </xf>
    <xf numFmtId="0" fontId="63" fillId="7" borderId="0" xfId="0" applyFont="1" applyFill="1" applyAlignment="1">
      <alignment/>
    </xf>
    <xf numFmtId="0" fontId="25" fillId="7" borderId="96" xfId="0" applyFont="1" applyFill="1" applyBorder="1" applyAlignment="1" applyProtection="1">
      <alignment horizontal="center"/>
      <protection/>
    </xf>
    <xf numFmtId="0" fontId="26" fillId="7" borderId="97" xfId="0" applyFont="1" applyFill="1" applyBorder="1" applyAlignment="1" applyProtection="1">
      <alignment horizontal="center"/>
      <protection/>
    </xf>
    <xf numFmtId="0" fontId="26" fillId="7" borderId="98" xfId="0" applyFont="1" applyFill="1" applyBorder="1" applyAlignment="1" applyProtection="1">
      <alignment horizontal="center"/>
      <protection/>
    </xf>
    <xf numFmtId="0" fontId="13" fillId="6" borderId="0" xfId="0" applyFont="1" applyFill="1" applyBorder="1" applyAlignment="1" applyProtection="1">
      <alignment horizontal="left"/>
      <protection/>
    </xf>
    <xf numFmtId="0" fontId="2" fillId="0" borderId="14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0" fillId="0" borderId="145" xfId="0" applyFont="1" applyFill="1" applyBorder="1" applyAlignment="1" applyProtection="1">
      <alignment vertical="top" wrapText="1"/>
      <protection locked="0"/>
    </xf>
    <xf numFmtId="0" fontId="11" fillId="0" borderId="118" xfId="0" applyFont="1" applyFill="1" applyBorder="1" applyAlignment="1" applyProtection="1">
      <alignment horizontal="left" vertical="top" wrapText="1"/>
      <protection locked="0"/>
    </xf>
    <xf numFmtId="0" fontId="11" fillId="0" borderId="119" xfId="0" applyFont="1" applyFill="1" applyBorder="1" applyAlignment="1" applyProtection="1">
      <alignment horizontal="left" vertical="top" wrapText="1"/>
      <protection locked="0"/>
    </xf>
    <xf numFmtId="0" fontId="0" fillId="0" borderId="120" xfId="0" applyFill="1" applyBorder="1" applyAlignment="1" applyProtection="1">
      <alignment vertical="top" wrapText="1"/>
      <protection locked="0"/>
    </xf>
    <xf numFmtId="0" fontId="45" fillId="0" borderId="37" xfId="0" applyFont="1" applyFill="1" applyBorder="1" applyAlignment="1" applyProtection="1">
      <alignment horizontal="center"/>
      <protection/>
    </xf>
    <xf numFmtId="0" fontId="45" fillId="0" borderId="38" xfId="0" applyFont="1" applyFill="1" applyBorder="1" applyAlignment="1" applyProtection="1">
      <alignment horizontal="center"/>
      <protection/>
    </xf>
    <xf numFmtId="0" fontId="45" fillId="0" borderId="39" xfId="0" applyFont="1" applyFill="1" applyBorder="1" applyAlignment="1" applyProtection="1">
      <alignment horizontal="center"/>
      <protection/>
    </xf>
    <xf numFmtId="9" fontId="32" fillId="4" borderId="13" xfId="0" applyNumberFormat="1" applyFont="1" applyFill="1" applyBorder="1" applyAlignment="1" applyProtection="1">
      <alignment horizontal="center" vertical="center"/>
      <protection/>
    </xf>
    <xf numFmtId="9" fontId="32" fillId="4" borderId="0" xfId="0" applyNumberFormat="1" applyFont="1" applyFill="1" applyBorder="1" applyAlignment="1" applyProtection="1">
      <alignment horizontal="center" vertical="center"/>
      <protection/>
    </xf>
    <xf numFmtId="9" fontId="32" fillId="4" borderId="15" xfId="0" applyNumberFormat="1" applyFont="1" applyFill="1" applyBorder="1" applyAlignment="1" applyProtection="1">
      <alignment horizontal="center" vertical="center"/>
      <protection/>
    </xf>
    <xf numFmtId="9" fontId="32" fillId="4" borderId="58" xfId="0" applyNumberFormat="1"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gov.bc.ca/forms/getForm.aspx?formId=1330" TargetMode="External" /><Relationship Id="rId2" Type="http://schemas.openxmlformats.org/officeDocument/2006/relationships/hyperlink" Target="http://www.ptboard.bc.ca/taxi_standards.htm" TargetMode="External" /><Relationship Id="rId3" Type="http://schemas.openxmlformats.org/officeDocument/2006/relationships/hyperlink" Target="http://www.th.gov.bc.ca/forms/getForm.aspx?formId=1177" TargetMode="External" /><Relationship Id="rId4" Type="http://schemas.openxmlformats.org/officeDocument/2006/relationships/hyperlink" Target="http://www.ptboard.bc.ca/index.htm" TargetMode="External" /><Relationship Id="rId5" Type="http://schemas.openxmlformats.org/officeDocument/2006/relationships/hyperlink" Target="http://www.th.gov.bc.ca/forms/getForm.aspx?formId=1330" TargetMode="External" /><Relationship Id="rId6" Type="http://schemas.openxmlformats.org/officeDocument/2006/relationships/hyperlink" Target="mailto:ptboard@gov.bc.ca" TargetMode="External" /><Relationship Id="rId7" Type="http://schemas.openxmlformats.org/officeDocument/2006/relationships/hyperlink" Target="mailto:ptboard@gov.bc.ca?subject=Feedback:%20Taxi%20Data%20Spreadsheets"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defaultGridColor="0" view="pageLayout" colorId="12" workbookViewId="0" topLeftCell="A1">
      <selection activeCell="B3" sqref="B3:H3"/>
    </sheetView>
  </sheetViews>
  <sheetFormatPr defaultColWidth="9.33203125" defaultRowHeight="11.25"/>
  <cols>
    <col min="1" max="1" width="14.5" style="21" customWidth="1"/>
    <col min="2" max="13" width="7.66015625" style="21" customWidth="1"/>
    <col min="14" max="14" width="10.16015625" style="22" customWidth="1"/>
    <col min="15" max="15" width="1.3359375" style="0" customWidth="1"/>
  </cols>
  <sheetData>
    <row r="1" spans="1:15" ht="12">
      <c r="A1" s="304" t="s">
        <v>120</v>
      </c>
      <c r="B1" s="305"/>
      <c r="C1" s="305"/>
      <c r="D1" s="305"/>
      <c r="E1" s="305"/>
      <c r="F1" s="305"/>
      <c r="G1" s="305"/>
      <c r="H1" s="305"/>
      <c r="I1" s="305"/>
      <c r="J1" s="305"/>
      <c r="K1" s="305"/>
      <c r="L1" s="305"/>
      <c r="M1" s="305"/>
      <c r="N1" s="307" t="s">
        <v>135</v>
      </c>
      <c r="O1" s="27"/>
    </row>
    <row r="2" spans="1:15" ht="3.6" customHeight="1" thickBot="1">
      <c r="A2" s="4"/>
      <c r="B2" s="4"/>
      <c r="C2" s="4"/>
      <c r="D2" s="4"/>
      <c r="E2" s="4"/>
      <c r="F2" s="4"/>
      <c r="G2" s="4"/>
      <c r="H2" s="4"/>
      <c r="I2" s="4"/>
      <c r="J2" s="4"/>
      <c r="K2" s="4"/>
      <c r="L2" s="4"/>
      <c r="M2" s="4"/>
      <c r="N2" s="5"/>
      <c r="O2" s="5"/>
    </row>
    <row r="3" spans="1:15" ht="16.8" thickBot="1" thickTop="1">
      <c r="A3" s="6" t="s">
        <v>14</v>
      </c>
      <c r="B3" s="354" t="s">
        <v>74</v>
      </c>
      <c r="C3" s="355"/>
      <c r="D3" s="355"/>
      <c r="E3" s="355"/>
      <c r="F3" s="355"/>
      <c r="G3" s="355"/>
      <c r="H3" s="356"/>
      <c r="I3" s="7"/>
      <c r="J3" s="8"/>
      <c r="K3" s="9" t="s">
        <v>55</v>
      </c>
      <c r="L3" s="357">
        <v>42299</v>
      </c>
      <c r="M3" s="358"/>
      <c r="N3" s="359"/>
      <c r="O3" s="5"/>
    </row>
    <row r="4" spans="1:15" ht="9" customHeight="1" thickTop="1">
      <c r="A4" s="6"/>
      <c r="B4" s="10"/>
      <c r="C4" s="10"/>
      <c r="D4" s="10"/>
      <c r="E4" s="10"/>
      <c r="F4" s="10"/>
      <c r="G4" s="10"/>
      <c r="H4" s="10"/>
      <c r="I4" s="10"/>
      <c r="J4" s="8"/>
      <c r="K4" s="8"/>
      <c r="L4" s="8"/>
      <c r="M4" s="8"/>
      <c r="N4" s="5"/>
      <c r="O4" s="5"/>
    </row>
    <row r="5" spans="1:15" ht="12.15" customHeight="1">
      <c r="A5" s="304" t="s">
        <v>119</v>
      </c>
      <c r="B5" s="305"/>
      <c r="C5" s="305"/>
      <c r="D5" s="305"/>
      <c r="E5" s="305"/>
      <c r="F5" s="305"/>
      <c r="G5" s="305"/>
      <c r="H5" s="305"/>
      <c r="I5" s="305"/>
      <c r="J5" s="305"/>
      <c r="K5" s="305"/>
      <c r="L5" s="305"/>
      <c r="M5" s="305"/>
      <c r="N5" s="305"/>
      <c r="O5" s="27"/>
    </row>
    <row r="6" spans="1:15" ht="3.6" customHeight="1" thickBot="1">
      <c r="A6" s="169"/>
      <c r="B6" s="169"/>
      <c r="C6" s="169"/>
      <c r="D6" s="169"/>
      <c r="E6" s="169"/>
      <c r="F6" s="169"/>
      <c r="G6" s="169"/>
      <c r="H6" s="169"/>
      <c r="I6" s="169"/>
      <c r="J6" s="169"/>
      <c r="K6" s="169"/>
      <c r="L6" s="169"/>
      <c r="M6" s="169"/>
      <c r="N6" s="170"/>
      <c r="O6" s="171"/>
    </row>
    <row r="7" spans="1:15" ht="10.8" thickBot="1">
      <c r="A7" s="175" t="s">
        <v>123</v>
      </c>
      <c r="B7" s="336" t="s">
        <v>78</v>
      </c>
      <c r="C7" s="337"/>
      <c r="D7" s="337"/>
      <c r="E7" s="337"/>
      <c r="F7" s="337"/>
      <c r="G7" s="337"/>
      <c r="H7" s="337"/>
      <c r="I7" s="337"/>
      <c r="J7" s="337"/>
      <c r="K7" s="337"/>
      <c r="L7" s="337"/>
      <c r="M7" s="337"/>
      <c r="N7" s="338"/>
      <c r="O7" s="171"/>
    </row>
    <row r="8" spans="1:15" ht="3" customHeight="1" thickBot="1">
      <c r="A8" s="203"/>
      <c r="B8" s="169"/>
      <c r="C8" s="169"/>
      <c r="D8" s="169"/>
      <c r="E8" s="169"/>
      <c r="F8" s="169"/>
      <c r="G8" s="169"/>
      <c r="H8" s="169"/>
      <c r="I8" s="169"/>
      <c r="J8" s="169"/>
      <c r="K8" s="169"/>
      <c r="L8" s="169"/>
      <c r="M8" s="169"/>
      <c r="N8" s="170"/>
      <c r="O8" s="171"/>
    </row>
    <row r="9" spans="1:15" ht="10.8" thickBot="1">
      <c r="A9" s="175" t="s">
        <v>124</v>
      </c>
      <c r="B9" s="339" t="s">
        <v>70</v>
      </c>
      <c r="C9" s="340"/>
      <c r="D9" s="340"/>
      <c r="E9" s="340"/>
      <c r="F9" s="340"/>
      <c r="G9" s="340"/>
      <c r="H9" s="340"/>
      <c r="I9" s="340"/>
      <c r="J9" s="340"/>
      <c r="K9" s="340"/>
      <c r="L9" s="340"/>
      <c r="M9" s="340"/>
      <c r="N9" s="341"/>
      <c r="O9" s="171"/>
    </row>
    <row r="10" spans="1:15" ht="10.8" thickBot="1">
      <c r="A10" s="175"/>
      <c r="B10" s="336" t="s">
        <v>71</v>
      </c>
      <c r="C10" s="337"/>
      <c r="D10" s="337"/>
      <c r="E10" s="337"/>
      <c r="F10" s="337"/>
      <c r="G10" s="337"/>
      <c r="H10" s="337"/>
      <c r="I10" s="337"/>
      <c r="J10" s="337"/>
      <c r="K10" s="337"/>
      <c r="L10" s="337"/>
      <c r="M10" s="337"/>
      <c r="N10" s="338"/>
      <c r="O10" s="171"/>
    </row>
    <row r="11" spans="1:15" ht="10.8" thickBot="1">
      <c r="A11" s="175"/>
      <c r="B11" s="336" t="s">
        <v>77</v>
      </c>
      <c r="C11" s="337"/>
      <c r="D11" s="337"/>
      <c r="E11" s="337"/>
      <c r="F11" s="337"/>
      <c r="G11" s="337"/>
      <c r="H11" s="337"/>
      <c r="I11" s="337"/>
      <c r="J11" s="337"/>
      <c r="K11" s="337"/>
      <c r="L11" s="337"/>
      <c r="M11" s="337"/>
      <c r="N11" s="338"/>
      <c r="O11" s="171"/>
    </row>
    <row r="12" spans="1:15" ht="4.5" customHeight="1" thickBot="1">
      <c r="A12" s="203"/>
      <c r="B12" s="169"/>
      <c r="C12" s="169"/>
      <c r="D12" s="169"/>
      <c r="E12" s="169"/>
      <c r="F12" s="169"/>
      <c r="G12" s="169"/>
      <c r="H12" s="169"/>
      <c r="I12" s="169"/>
      <c r="J12" s="169"/>
      <c r="K12" s="169"/>
      <c r="L12" s="169"/>
      <c r="M12" s="169"/>
      <c r="N12" s="170"/>
      <c r="O12" s="171"/>
    </row>
    <row r="13" spans="1:15" ht="11.4" customHeight="1" thickBot="1">
      <c r="A13" s="175" t="s">
        <v>122</v>
      </c>
      <c r="B13" s="336" t="s">
        <v>125</v>
      </c>
      <c r="C13" s="337"/>
      <c r="D13" s="337"/>
      <c r="E13" s="337"/>
      <c r="F13" s="337"/>
      <c r="G13" s="337"/>
      <c r="H13" s="337"/>
      <c r="I13" s="337"/>
      <c r="J13" s="337"/>
      <c r="K13" s="337"/>
      <c r="L13" s="337"/>
      <c r="M13" s="337"/>
      <c r="N13" s="338"/>
      <c r="O13" s="171"/>
    </row>
    <row r="14" spans="1:15" ht="10.8" thickBot="1">
      <c r="A14" s="204"/>
      <c r="B14" s="352" t="s">
        <v>79</v>
      </c>
      <c r="C14" s="353"/>
      <c r="D14" s="353"/>
      <c r="E14" s="353"/>
      <c r="F14" s="353"/>
      <c r="G14" s="353"/>
      <c r="H14" s="353"/>
      <c r="I14" s="353"/>
      <c r="J14" s="353"/>
      <c r="K14" s="353"/>
      <c r="L14" s="353"/>
      <c r="M14" s="353"/>
      <c r="N14" s="338"/>
      <c r="O14" s="171"/>
    </row>
    <row r="15" spans="1:15" ht="10.8" thickBot="1">
      <c r="A15" s="204"/>
      <c r="B15" s="336" t="s">
        <v>126</v>
      </c>
      <c r="C15" s="337"/>
      <c r="D15" s="337"/>
      <c r="E15" s="337"/>
      <c r="F15" s="337"/>
      <c r="G15" s="337"/>
      <c r="H15" s="337"/>
      <c r="I15" s="337"/>
      <c r="J15" s="337"/>
      <c r="K15" s="337"/>
      <c r="L15" s="337"/>
      <c r="M15" s="337"/>
      <c r="N15" s="338"/>
      <c r="O15" s="171"/>
    </row>
    <row r="16" spans="1:15" ht="10.8" thickBot="1">
      <c r="A16" s="204"/>
      <c r="B16" s="336" t="s">
        <v>127</v>
      </c>
      <c r="C16" s="337"/>
      <c r="D16" s="337"/>
      <c r="E16" s="337"/>
      <c r="F16" s="337"/>
      <c r="G16" s="337"/>
      <c r="H16" s="337"/>
      <c r="I16" s="337"/>
      <c r="J16" s="337"/>
      <c r="K16" s="337"/>
      <c r="L16" s="337"/>
      <c r="M16" s="337"/>
      <c r="N16" s="338"/>
      <c r="O16" s="171"/>
    </row>
    <row r="17" spans="1:15" ht="6.6" customHeight="1">
      <c r="A17" s="169"/>
      <c r="B17" s="169"/>
      <c r="C17" s="169"/>
      <c r="D17" s="169"/>
      <c r="E17" s="169"/>
      <c r="F17" s="169"/>
      <c r="G17" s="169"/>
      <c r="H17" s="169"/>
      <c r="I17" s="169"/>
      <c r="J17" s="169"/>
      <c r="K17" s="169"/>
      <c r="L17" s="169"/>
      <c r="M17" s="169"/>
      <c r="N17" s="170"/>
      <c r="O17" s="171"/>
    </row>
    <row r="18" spans="1:15" ht="17.25" customHeight="1">
      <c r="A18" s="344" t="s">
        <v>72</v>
      </c>
      <c r="B18" s="345"/>
      <c r="C18" s="345"/>
      <c r="D18" s="345"/>
      <c r="E18" s="345"/>
      <c r="F18" s="345"/>
      <c r="G18" s="345"/>
      <c r="H18" s="345"/>
      <c r="I18" s="345"/>
      <c r="J18" s="345"/>
      <c r="K18" s="345"/>
      <c r="L18" s="345"/>
      <c r="M18" s="345"/>
      <c r="N18" s="345"/>
      <c r="O18" s="28"/>
    </row>
    <row r="19" spans="1:15" ht="7.2" customHeight="1" thickBot="1">
      <c r="A19" s="169"/>
      <c r="B19" s="169"/>
      <c r="C19" s="169"/>
      <c r="D19" s="169"/>
      <c r="E19" s="169"/>
      <c r="F19" s="169"/>
      <c r="G19" s="169"/>
      <c r="H19" s="169"/>
      <c r="I19" s="169"/>
      <c r="J19" s="169"/>
      <c r="K19" s="169"/>
      <c r="L19" s="169"/>
      <c r="M19" s="169"/>
      <c r="N19" s="170"/>
      <c r="O19" s="171"/>
    </row>
    <row r="20" spans="1:15" ht="10.8" thickBot="1">
      <c r="A20" s="313" t="s">
        <v>80</v>
      </c>
      <c r="B20" s="349" t="s">
        <v>12</v>
      </c>
      <c r="C20" s="350"/>
      <c r="D20" s="350"/>
      <c r="E20" s="350"/>
      <c r="F20" s="350"/>
      <c r="G20" s="350"/>
      <c r="H20" s="350"/>
      <c r="I20" s="350"/>
      <c r="J20" s="350"/>
      <c r="K20" s="350"/>
      <c r="L20" s="350"/>
      <c r="M20" s="350"/>
      <c r="N20" s="351"/>
      <c r="O20" s="171"/>
    </row>
    <row r="21" spans="1:15" ht="10.8" thickBot="1">
      <c r="A21" s="313"/>
      <c r="B21" s="349" t="s">
        <v>18</v>
      </c>
      <c r="C21" s="350"/>
      <c r="D21" s="350"/>
      <c r="E21" s="350"/>
      <c r="F21" s="350"/>
      <c r="G21" s="350"/>
      <c r="H21" s="350"/>
      <c r="I21" s="350"/>
      <c r="J21" s="350"/>
      <c r="K21" s="350"/>
      <c r="L21" s="350"/>
      <c r="M21" s="350"/>
      <c r="N21" s="351"/>
      <c r="O21" s="171"/>
    </row>
    <row r="22" spans="1:15" ht="10.8" thickBot="1">
      <c r="A22" s="313" t="s">
        <v>59</v>
      </c>
      <c r="B22" s="349" t="s">
        <v>60</v>
      </c>
      <c r="C22" s="350"/>
      <c r="D22" s="350"/>
      <c r="E22" s="350"/>
      <c r="F22" s="350"/>
      <c r="G22" s="350"/>
      <c r="H22" s="350"/>
      <c r="I22" s="350"/>
      <c r="J22" s="350"/>
      <c r="K22" s="350"/>
      <c r="L22" s="350"/>
      <c r="M22" s="350"/>
      <c r="N22" s="351"/>
      <c r="O22" s="171"/>
    </row>
    <row r="23" spans="1:15" ht="10.95" customHeight="1" thickBot="1">
      <c r="A23" s="175"/>
      <c r="B23" s="349" t="s">
        <v>61</v>
      </c>
      <c r="C23" s="350"/>
      <c r="D23" s="350"/>
      <c r="E23" s="350"/>
      <c r="F23" s="350"/>
      <c r="G23" s="350"/>
      <c r="H23" s="350"/>
      <c r="I23" s="350"/>
      <c r="J23" s="350"/>
      <c r="K23" s="350"/>
      <c r="L23" s="350"/>
      <c r="M23" s="350"/>
      <c r="N23" s="351"/>
      <c r="O23" s="171"/>
    </row>
    <row r="24" spans="1:15" ht="7.8" customHeight="1">
      <c r="A24" s="169"/>
      <c r="B24" s="169"/>
      <c r="C24" s="169"/>
      <c r="D24" s="169"/>
      <c r="E24" s="169"/>
      <c r="F24" s="169"/>
      <c r="G24" s="169"/>
      <c r="H24" s="169"/>
      <c r="I24" s="169"/>
      <c r="J24" s="169"/>
      <c r="K24" s="169"/>
      <c r="L24" s="169"/>
      <c r="M24" s="169"/>
      <c r="N24" s="170"/>
      <c r="O24" s="171"/>
    </row>
    <row r="25" spans="1:15" ht="17.25" customHeight="1">
      <c r="A25" s="344" t="s">
        <v>85</v>
      </c>
      <c r="B25" s="345"/>
      <c r="C25" s="345"/>
      <c r="D25" s="345"/>
      <c r="E25" s="345"/>
      <c r="F25" s="345"/>
      <c r="G25" s="345"/>
      <c r="H25" s="345"/>
      <c r="I25" s="345"/>
      <c r="J25" s="345"/>
      <c r="K25" s="345"/>
      <c r="L25" s="345"/>
      <c r="M25" s="345"/>
      <c r="N25" s="345"/>
      <c r="O25" s="28"/>
    </row>
    <row r="26" spans="1:15" ht="5.55" customHeight="1" thickBot="1">
      <c r="A26" s="169"/>
      <c r="B26" s="169"/>
      <c r="C26" s="169"/>
      <c r="D26" s="169"/>
      <c r="E26" s="169"/>
      <c r="F26" s="169"/>
      <c r="G26" s="169"/>
      <c r="H26" s="169"/>
      <c r="I26" s="169"/>
      <c r="J26" s="169"/>
      <c r="K26" s="169"/>
      <c r="L26" s="169"/>
      <c r="M26" s="169"/>
      <c r="N26" s="170"/>
      <c r="O26" s="171"/>
    </row>
    <row r="27" spans="1:15" ht="37.05" customHeight="1" thickBot="1">
      <c r="A27" s="192" t="s">
        <v>83</v>
      </c>
      <c r="B27" s="346" t="s">
        <v>81</v>
      </c>
      <c r="C27" s="347"/>
      <c r="D27" s="347"/>
      <c r="E27" s="347"/>
      <c r="F27" s="347"/>
      <c r="G27" s="347"/>
      <c r="H27" s="347"/>
      <c r="I27" s="347"/>
      <c r="J27" s="347"/>
      <c r="K27" s="347"/>
      <c r="L27" s="347"/>
      <c r="M27" s="347"/>
      <c r="N27" s="348"/>
      <c r="O27" s="171"/>
    </row>
    <row r="28" spans="1:15" ht="10.8" customHeight="1">
      <c r="A28" s="169"/>
      <c r="B28" s="169"/>
      <c r="C28" s="169"/>
      <c r="D28" s="169"/>
      <c r="E28" s="169"/>
      <c r="F28" s="169"/>
      <c r="G28" s="169"/>
      <c r="H28" s="169"/>
      <c r="I28" s="169"/>
      <c r="J28" s="169"/>
      <c r="K28" s="169"/>
      <c r="L28" s="169"/>
      <c r="M28" s="169"/>
      <c r="N28" s="170"/>
      <c r="O28" s="171"/>
    </row>
    <row r="29" spans="1:15" ht="12.15" customHeight="1">
      <c r="A29" s="304" t="s">
        <v>129</v>
      </c>
      <c r="B29" s="305"/>
      <c r="C29" s="305"/>
      <c r="D29" s="305"/>
      <c r="E29" s="305"/>
      <c r="F29" s="305"/>
      <c r="G29" s="305"/>
      <c r="H29" s="305"/>
      <c r="I29" s="305"/>
      <c r="J29" s="305"/>
      <c r="K29" s="305"/>
      <c r="L29" s="305"/>
      <c r="M29" s="305"/>
      <c r="N29" s="305"/>
      <c r="O29" s="27"/>
    </row>
    <row r="30" spans="1:15" ht="17.25" customHeight="1" thickBot="1">
      <c r="A30" s="392" t="s">
        <v>121</v>
      </c>
      <c r="B30" s="345"/>
      <c r="C30" s="345"/>
      <c r="D30" s="345"/>
      <c r="E30" s="345"/>
      <c r="F30" s="345"/>
      <c r="G30" s="345"/>
      <c r="H30" s="345"/>
      <c r="I30" s="345"/>
      <c r="J30" s="345"/>
      <c r="K30" s="345"/>
      <c r="L30" s="345"/>
      <c r="M30" s="345"/>
      <c r="N30" s="345"/>
      <c r="O30" s="28"/>
    </row>
    <row r="31" spans="1:15" ht="17.25" customHeight="1" thickBot="1" thickTop="1">
      <c r="A31" s="376" t="s">
        <v>54</v>
      </c>
      <c r="B31" s="377"/>
      <c r="C31" s="378"/>
      <c r="D31" s="376" t="s">
        <v>57</v>
      </c>
      <c r="E31" s="377"/>
      <c r="F31" s="377"/>
      <c r="G31" s="377"/>
      <c r="H31" s="377"/>
      <c r="I31" s="378"/>
      <c r="J31" s="379" t="s">
        <v>56</v>
      </c>
      <c r="K31" s="380"/>
      <c r="L31" s="380"/>
      <c r="M31" s="380"/>
      <c r="N31" s="381"/>
      <c r="O31" s="171"/>
    </row>
    <row r="32" spans="1:15" ht="12.15" customHeight="1" thickBot="1" thickTop="1">
      <c r="A32" s="382" t="s">
        <v>25</v>
      </c>
      <c r="B32" s="383"/>
      <c r="C32" s="384"/>
      <c r="D32" s="382" t="s">
        <v>25</v>
      </c>
      <c r="E32" s="385"/>
      <c r="F32" s="385"/>
      <c r="G32" s="385"/>
      <c r="H32" s="385"/>
      <c r="I32" s="386"/>
      <c r="J32" s="382" t="s">
        <v>25</v>
      </c>
      <c r="K32" s="387"/>
      <c r="L32" s="387"/>
      <c r="M32" s="387"/>
      <c r="N32" s="388"/>
      <c r="O32" s="171"/>
    </row>
    <row r="33" spans="1:15" ht="6" customHeight="1" thickBot="1" thickTop="1">
      <c r="A33" s="169"/>
      <c r="B33" s="169"/>
      <c r="C33" s="169"/>
      <c r="D33" s="169"/>
      <c r="E33" s="169"/>
      <c r="F33" s="169"/>
      <c r="G33" s="169"/>
      <c r="H33" s="169"/>
      <c r="I33" s="169"/>
      <c r="J33" s="169"/>
      <c r="K33" s="169"/>
      <c r="L33" s="169"/>
      <c r="M33" s="169"/>
      <c r="N33" s="170"/>
      <c r="O33" s="171"/>
    </row>
    <row r="34" spans="1:15" ht="10.8" customHeight="1" thickTop="1">
      <c r="A34" s="318" t="s">
        <v>13</v>
      </c>
      <c r="B34" s="360"/>
      <c r="C34" s="361"/>
      <c r="D34" s="361"/>
      <c r="E34" s="361"/>
      <c r="F34" s="361"/>
      <c r="G34" s="361"/>
      <c r="H34" s="361"/>
      <c r="I34" s="361"/>
      <c r="J34" s="361"/>
      <c r="K34" s="361"/>
      <c r="L34" s="361"/>
      <c r="M34" s="361"/>
      <c r="N34" s="362"/>
      <c r="O34" s="171"/>
    </row>
    <row r="35" spans="1:15" ht="10.8" customHeight="1">
      <c r="A35" s="172"/>
      <c r="B35" s="363"/>
      <c r="C35" s="364"/>
      <c r="D35" s="364"/>
      <c r="E35" s="364"/>
      <c r="F35" s="364"/>
      <c r="G35" s="364"/>
      <c r="H35" s="364"/>
      <c r="I35" s="364"/>
      <c r="J35" s="364"/>
      <c r="K35" s="364"/>
      <c r="L35" s="364"/>
      <c r="M35" s="364"/>
      <c r="N35" s="365"/>
      <c r="O35" s="171"/>
    </row>
    <row r="36" spans="1:15" ht="10.8" customHeight="1">
      <c r="A36" s="172"/>
      <c r="B36" s="363"/>
      <c r="C36" s="364"/>
      <c r="D36" s="364"/>
      <c r="E36" s="364"/>
      <c r="F36" s="364"/>
      <c r="G36" s="364"/>
      <c r="H36" s="364"/>
      <c r="I36" s="364"/>
      <c r="J36" s="364"/>
      <c r="K36" s="364"/>
      <c r="L36" s="364"/>
      <c r="M36" s="364"/>
      <c r="N36" s="365"/>
      <c r="O36" s="171"/>
    </row>
    <row r="37" spans="1:15" ht="10.8" customHeight="1">
      <c r="A37" s="173"/>
      <c r="B37" s="363"/>
      <c r="C37" s="364"/>
      <c r="D37" s="364"/>
      <c r="E37" s="364"/>
      <c r="F37" s="364"/>
      <c r="G37" s="364"/>
      <c r="H37" s="364"/>
      <c r="I37" s="364"/>
      <c r="J37" s="364"/>
      <c r="K37" s="364"/>
      <c r="L37" s="364"/>
      <c r="M37" s="364"/>
      <c r="N37" s="365"/>
      <c r="O37" s="171"/>
    </row>
    <row r="38" spans="1:15" ht="10.8" customHeight="1" thickBot="1">
      <c r="A38" s="173"/>
      <c r="B38" s="366"/>
      <c r="C38" s="367"/>
      <c r="D38" s="367"/>
      <c r="E38" s="367"/>
      <c r="F38" s="367"/>
      <c r="G38" s="367"/>
      <c r="H38" s="367"/>
      <c r="I38" s="367"/>
      <c r="J38" s="367"/>
      <c r="K38" s="367"/>
      <c r="L38" s="367"/>
      <c r="M38" s="367"/>
      <c r="N38" s="368"/>
      <c r="O38" s="171"/>
    </row>
    <row r="39" spans="1:15" ht="10.2" customHeight="1" thickTop="1">
      <c r="A39" s="173"/>
      <c r="B39" s="173"/>
      <c r="C39" s="173"/>
      <c r="D39" s="173"/>
      <c r="E39" s="173"/>
      <c r="F39" s="173"/>
      <c r="G39" s="173"/>
      <c r="H39" s="173"/>
      <c r="I39" s="173"/>
      <c r="J39" s="173"/>
      <c r="K39" s="173"/>
      <c r="L39" s="173"/>
      <c r="M39" s="173"/>
      <c r="N39" s="174"/>
      <c r="O39" s="171"/>
    </row>
    <row r="40" spans="1:15" ht="12.15" customHeight="1">
      <c r="A40" s="304" t="s">
        <v>132</v>
      </c>
      <c r="B40" s="305"/>
      <c r="C40" s="305"/>
      <c r="D40" s="305"/>
      <c r="E40" s="305"/>
      <c r="F40" s="305"/>
      <c r="G40" s="305"/>
      <c r="H40" s="305"/>
      <c r="I40" s="305"/>
      <c r="J40" s="305"/>
      <c r="K40" s="305"/>
      <c r="L40" s="305"/>
      <c r="M40" s="305"/>
      <c r="N40" s="305"/>
      <c r="O40" s="27"/>
    </row>
    <row r="41" spans="1:15" ht="17.25" customHeight="1">
      <c r="A41" s="344" t="s">
        <v>133</v>
      </c>
      <c r="B41" s="345"/>
      <c r="C41" s="345"/>
      <c r="D41" s="345"/>
      <c r="E41" s="345"/>
      <c r="F41" s="345"/>
      <c r="G41" s="345"/>
      <c r="H41" s="345"/>
      <c r="I41" s="345"/>
      <c r="J41" s="345"/>
      <c r="K41" s="345"/>
      <c r="L41" s="345"/>
      <c r="M41" s="345"/>
      <c r="N41" s="345"/>
      <c r="O41" s="28"/>
    </row>
    <row r="42" spans="1:15" ht="4.5" customHeight="1" thickBot="1">
      <c r="A42" s="169"/>
      <c r="B42" s="169"/>
      <c r="C42" s="169"/>
      <c r="D42" s="169"/>
      <c r="E42" s="169"/>
      <c r="F42" s="169"/>
      <c r="G42" s="169"/>
      <c r="H42" s="169"/>
      <c r="I42" s="169"/>
      <c r="J42" s="169"/>
      <c r="K42" s="169"/>
      <c r="L42" s="169"/>
      <c r="M42" s="169"/>
      <c r="N42" s="170"/>
      <c r="O42" s="171"/>
    </row>
    <row r="43" spans="1:15" ht="37.95" customHeight="1" thickBot="1">
      <c r="A43" s="192" t="s">
        <v>82</v>
      </c>
      <c r="B43" s="346" t="s">
        <v>86</v>
      </c>
      <c r="C43" s="347"/>
      <c r="D43" s="347"/>
      <c r="E43" s="347"/>
      <c r="F43" s="347"/>
      <c r="G43" s="347"/>
      <c r="H43" s="347"/>
      <c r="I43" s="347"/>
      <c r="J43" s="347"/>
      <c r="K43" s="347"/>
      <c r="L43" s="347"/>
      <c r="M43" s="347"/>
      <c r="N43" s="348"/>
      <c r="O43" s="171"/>
    </row>
    <row r="44" spans="1:15" ht="4.5" customHeight="1">
      <c r="A44" s="169"/>
      <c r="B44" s="169"/>
      <c r="C44" s="169"/>
      <c r="D44" s="169"/>
      <c r="E44" s="169"/>
      <c r="F44" s="169"/>
      <c r="G44" s="169"/>
      <c r="H44" s="169"/>
      <c r="I44" s="169"/>
      <c r="J44" s="169"/>
      <c r="K44" s="169"/>
      <c r="L44" s="169"/>
      <c r="M44" s="169"/>
      <c r="N44" s="170"/>
      <c r="O44" s="171"/>
    </row>
    <row r="45" spans="1:15" ht="17.25" customHeight="1">
      <c r="A45" s="344" t="s">
        <v>134</v>
      </c>
      <c r="B45" s="345"/>
      <c r="C45" s="345"/>
      <c r="D45" s="345"/>
      <c r="E45" s="345"/>
      <c r="F45" s="345"/>
      <c r="G45" s="345"/>
      <c r="H45" s="345"/>
      <c r="I45" s="345"/>
      <c r="J45" s="345"/>
      <c r="K45" s="345"/>
      <c r="L45" s="345"/>
      <c r="M45" s="345"/>
      <c r="N45" s="345"/>
      <c r="O45" s="171"/>
    </row>
    <row r="46" spans="1:15" ht="4.95" customHeight="1" thickBot="1">
      <c r="A46" s="169"/>
      <c r="B46" s="169"/>
      <c r="C46" s="169"/>
      <c r="D46" s="169"/>
      <c r="E46" s="169"/>
      <c r="F46" s="169"/>
      <c r="G46" s="169"/>
      <c r="H46" s="169"/>
      <c r="I46" s="169"/>
      <c r="J46" s="169"/>
      <c r="K46" s="169"/>
      <c r="L46" s="169"/>
      <c r="M46" s="169"/>
      <c r="N46" s="170"/>
      <c r="O46" s="171"/>
    </row>
    <row r="47" spans="1:15" ht="27" customHeight="1" thickBot="1">
      <c r="A47" s="192" t="s">
        <v>84</v>
      </c>
      <c r="B47" s="346" t="s">
        <v>128</v>
      </c>
      <c r="C47" s="347"/>
      <c r="D47" s="347"/>
      <c r="E47" s="347"/>
      <c r="F47" s="347"/>
      <c r="G47" s="347"/>
      <c r="H47" s="347"/>
      <c r="I47" s="347"/>
      <c r="J47" s="347"/>
      <c r="K47" s="347"/>
      <c r="L47" s="347"/>
      <c r="M47" s="347"/>
      <c r="N47" s="348"/>
      <c r="O47" s="171"/>
    </row>
    <row r="48" spans="1:15" ht="5.55" customHeight="1" thickBot="1">
      <c r="A48" s="177"/>
      <c r="B48" s="169"/>
      <c r="C48" s="169"/>
      <c r="D48" s="169"/>
      <c r="E48" s="169"/>
      <c r="F48" s="169"/>
      <c r="G48" s="169"/>
      <c r="H48" s="169"/>
      <c r="I48" s="169"/>
      <c r="J48" s="169"/>
      <c r="K48" s="169"/>
      <c r="L48" s="169"/>
      <c r="M48" s="169"/>
      <c r="N48" s="170"/>
      <c r="O48" s="171"/>
    </row>
    <row r="49" spans="1:15" ht="10.8" customHeight="1" thickBot="1" thickTop="1">
      <c r="A49" s="176"/>
      <c r="B49" s="205" t="s">
        <v>73</v>
      </c>
      <c r="C49" s="193"/>
      <c r="D49" s="193"/>
      <c r="E49" s="193"/>
      <c r="F49" s="193"/>
      <c r="G49" s="389" t="s">
        <v>58</v>
      </c>
      <c r="H49" s="383"/>
      <c r="I49" s="383"/>
      <c r="J49" s="384"/>
      <c r="K49" s="169"/>
      <c r="L49" s="169"/>
      <c r="M49" s="169"/>
      <c r="N49" s="170"/>
      <c r="O49" s="171"/>
    </row>
    <row r="50" spans="1:15" ht="5.55" customHeight="1" thickBot="1" thickTop="1">
      <c r="A50" s="169"/>
      <c r="B50" s="169"/>
      <c r="C50" s="169"/>
      <c r="D50" s="169"/>
      <c r="E50" s="169"/>
      <c r="F50" s="169"/>
      <c r="G50" s="169"/>
      <c r="H50" s="169"/>
      <c r="I50" s="169"/>
      <c r="J50" s="169"/>
      <c r="K50" s="169"/>
      <c r="L50" s="169"/>
      <c r="M50" s="169"/>
      <c r="N50" s="170"/>
      <c r="O50" s="171"/>
    </row>
    <row r="51" spans="1:15" ht="10.8" customHeight="1" thickTop="1">
      <c r="A51" s="390" t="s">
        <v>13</v>
      </c>
      <c r="B51" s="360"/>
      <c r="C51" s="361"/>
      <c r="D51" s="361"/>
      <c r="E51" s="361"/>
      <c r="F51" s="361"/>
      <c r="G51" s="361"/>
      <c r="H51" s="361"/>
      <c r="I51" s="361"/>
      <c r="J51" s="361"/>
      <c r="K51" s="361"/>
      <c r="L51" s="361"/>
      <c r="M51" s="361"/>
      <c r="N51" s="369"/>
      <c r="O51" s="171"/>
    </row>
    <row r="52" spans="1:15" ht="10.8" customHeight="1">
      <c r="A52" s="391"/>
      <c r="B52" s="370"/>
      <c r="C52" s="371"/>
      <c r="D52" s="371"/>
      <c r="E52" s="371"/>
      <c r="F52" s="371"/>
      <c r="G52" s="371"/>
      <c r="H52" s="371"/>
      <c r="I52" s="371"/>
      <c r="J52" s="371"/>
      <c r="K52" s="371"/>
      <c r="L52" s="371"/>
      <c r="M52" s="371"/>
      <c r="N52" s="372"/>
      <c r="O52" s="171"/>
    </row>
    <row r="53" spans="1:15" ht="10.8" customHeight="1">
      <c r="A53" s="173"/>
      <c r="B53" s="370"/>
      <c r="C53" s="371"/>
      <c r="D53" s="371"/>
      <c r="E53" s="371"/>
      <c r="F53" s="371"/>
      <c r="G53" s="371"/>
      <c r="H53" s="371"/>
      <c r="I53" s="371"/>
      <c r="J53" s="371"/>
      <c r="K53" s="371"/>
      <c r="L53" s="371"/>
      <c r="M53" s="371"/>
      <c r="N53" s="372"/>
      <c r="O53" s="171"/>
    </row>
    <row r="54" spans="1:15" ht="10.8" customHeight="1" thickBot="1">
      <c r="A54" s="173"/>
      <c r="B54" s="373"/>
      <c r="C54" s="374"/>
      <c r="D54" s="374"/>
      <c r="E54" s="374"/>
      <c r="F54" s="374"/>
      <c r="G54" s="374"/>
      <c r="H54" s="374"/>
      <c r="I54" s="374"/>
      <c r="J54" s="374"/>
      <c r="K54" s="374"/>
      <c r="L54" s="374"/>
      <c r="M54" s="374"/>
      <c r="N54" s="375"/>
      <c r="O54" s="171"/>
    </row>
    <row r="55" spans="1:15" ht="9.6" customHeight="1" thickTop="1">
      <c r="A55" s="169"/>
      <c r="B55" s="169"/>
      <c r="C55" s="169"/>
      <c r="D55" s="169"/>
      <c r="E55" s="169"/>
      <c r="F55" s="169"/>
      <c r="G55" s="169"/>
      <c r="H55" s="169"/>
      <c r="I55" s="169"/>
      <c r="J55" s="169"/>
      <c r="K55" s="169"/>
      <c r="L55" s="169"/>
      <c r="M55" s="169"/>
      <c r="N55" s="170"/>
      <c r="O55" s="171"/>
    </row>
    <row r="56" spans="1:15" ht="12.15" customHeight="1">
      <c r="A56" s="304" t="s">
        <v>130</v>
      </c>
      <c r="B56" s="305"/>
      <c r="C56" s="305"/>
      <c r="D56" s="305"/>
      <c r="E56" s="305"/>
      <c r="F56" s="305"/>
      <c r="G56" s="305"/>
      <c r="H56" s="305"/>
      <c r="I56" s="305"/>
      <c r="J56" s="305"/>
      <c r="K56" s="305"/>
      <c r="L56" s="305"/>
      <c r="M56" s="305"/>
      <c r="N56" s="305"/>
      <c r="O56" s="27"/>
    </row>
    <row r="57" spans="1:15" ht="19.8" customHeight="1">
      <c r="A57" s="342" t="s">
        <v>131</v>
      </c>
      <c r="B57" s="343"/>
      <c r="C57" s="343"/>
      <c r="D57" s="343"/>
      <c r="E57" s="343"/>
      <c r="F57" s="343"/>
      <c r="G57" s="343"/>
      <c r="H57" s="343"/>
      <c r="I57" s="343"/>
      <c r="J57" s="343"/>
      <c r="K57" s="343"/>
      <c r="L57" s="343"/>
      <c r="M57" s="343"/>
      <c r="N57" s="343"/>
      <c r="O57" s="343"/>
    </row>
    <row r="58" spans="1:15" ht="11.25">
      <c r="A58" s="335" t="s">
        <v>110</v>
      </c>
      <c r="B58" s="335"/>
      <c r="C58" s="335"/>
      <c r="D58" s="335"/>
      <c r="E58" s="335"/>
      <c r="F58" s="335"/>
      <c r="G58" s="335"/>
      <c r="H58" s="335"/>
      <c r="I58" s="335"/>
      <c r="J58" s="335"/>
      <c r="K58" s="335"/>
      <c r="L58" s="335"/>
      <c r="M58" s="335"/>
      <c r="N58" s="335"/>
      <c r="O58" s="335"/>
    </row>
  </sheetData>
  <sheetProtection sheet="1" objects="1" scenarios="1" selectLockedCells="1"/>
  <mergeCells count="34">
    <mergeCell ref="G49:J49"/>
    <mergeCell ref="A51:A52"/>
    <mergeCell ref="A30:N30"/>
    <mergeCell ref="B47:N47"/>
    <mergeCell ref="A31:C31"/>
    <mergeCell ref="D31:I31"/>
    <mergeCell ref="J31:N31"/>
    <mergeCell ref="A32:C32"/>
    <mergeCell ref="D32:I32"/>
    <mergeCell ref="J32:N32"/>
    <mergeCell ref="B3:H3"/>
    <mergeCell ref="L3:N3"/>
    <mergeCell ref="B7:N7"/>
    <mergeCell ref="A45:N45"/>
    <mergeCell ref="B20:N20"/>
    <mergeCell ref="B34:N38"/>
    <mergeCell ref="A41:N41"/>
    <mergeCell ref="B43:N43"/>
    <mergeCell ref="A58:O58"/>
    <mergeCell ref="B10:N10"/>
    <mergeCell ref="B11:N11"/>
    <mergeCell ref="B9:N9"/>
    <mergeCell ref="A57:O57"/>
    <mergeCell ref="B13:N13"/>
    <mergeCell ref="B15:N15"/>
    <mergeCell ref="A18:N18"/>
    <mergeCell ref="B16:N16"/>
    <mergeCell ref="B27:N27"/>
    <mergeCell ref="B23:N23"/>
    <mergeCell ref="A25:N25"/>
    <mergeCell ref="B21:N21"/>
    <mergeCell ref="B14:N14"/>
    <mergeCell ref="B22:N22"/>
    <mergeCell ref="B51:N54"/>
  </mergeCells>
  <dataValidations count="4" disablePrompts="1">
    <dataValidation type="list" allowBlank="1" showInputMessage="1" showErrorMessage="1" promptTitle="Instructions:" prompt="Click the arrow button to the right._x000a_Choose from the list._x000a_Use scroll bar to see all options." sqref="A32">
      <formula1>"click &amp; choose here, Cell Phone, DDS TaxiTrack, DDS TaxiBook, DDS Pathfinder, MobileKnowledge, MT Data, Piccolo, Radio Dispatch, Tranware, As specified in ""Notes"""</formula1>
    </dataValidation>
    <dataValidation type="list" allowBlank="1" showInputMessage="1" showErrorMessage="1" promptTitle="Instructions:" prompt="Click the arrow button to the right._x000a_Choose from the list." sqref="D32:I32">
      <formula1>"click &amp; choose here, No changes affect reported data, As specified in “Notes”"</formula1>
    </dataValidation>
    <dataValidation type="list" allowBlank="1" showInputMessage="1" showErrorMessage="1" promptTitle="Instructions:" prompt="Click the arrow button to the right._x000a_Choose from the list." sqref="J32:N32">
      <formula1>"click &amp; choose here, Data includes all trips, Data excludes some dispatch methods, Data excludes some types of trips, Some data is missing as specified in ""Notes"", See ""Notes"""</formula1>
    </dataValidation>
    <dataValidation type="list" allowBlank="1" showInputMessage="1" showErrorMessage="1" promptTitle="Instructions:" prompt="Click the arrow button to the right._x000a_Choose from the list." sqref="G49">
      <formula1>"click and choose, No, Yes.  As specified in ""Notes"" below."</formula1>
    </dataValidation>
  </dataValidations>
  <hyperlinks>
    <hyperlink ref="B9:N9" r:id="rId1" display="Before using these spreadsheets for the first time, review Reference Sheet 16: Operational Taxi Data"/>
    <hyperlink ref="B23:N23" r:id="rId2" display="Taxi Standards Project"/>
    <hyperlink ref="B20:N20" r:id="rId3" display="Application Guide 3: I want to add taxis to my fleet"/>
    <hyperlink ref="B22:N22" r:id="rId4" display="Passenger Transportation Board Website  |  PTBoard.bc.ca"/>
    <hyperlink ref="B21:N21" r:id="rId5" display="Reference Sheet 16: Operational Taxi Data"/>
    <hyperlink ref="A58" r:id="rId6" display="mailto:ptboard@gov.bc.ca"/>
    <hyperlink ref="A58:O58" r:id="rId7" display="ptboard@gov.bc.ca"/>
  </hyperlinks>
  <printOptions/>
  <pageMargins left="0.4724409448818898" right="0.4724409448818898" top="0.7480314960629921" bottom="0.7480314960629921" header="0.31496062992125984" footer="0.31496062992125984"/>
  <pageSetup horizontalDpi="600" verticalDpi="600" orientation="portrait" copies="2" r:id="rId8"/>
  <headerFooter>
    <oddHeader>&amp;CCover Sheet
</oddHeader>
    <oddFooter>&amp;LCover Spreadsheet&amp;RPT Board Workbook ABC--Updated October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defaultGridColor="0" view="pageLayout" colorId="12" workbookViewId="0" topLeftCell="A1">
      <selection activeCell="A8" sqref="A8:E8"/>
    </sheetView>
  </sheetViews>
  <sheetFormatPr defaultColWidth="9.16015625" defaultRowHeight="11.25"/>
  <cols>
    <col min="1" max="1" width="12" style="21" customWidth="1"/>
    <col min="2" max="13" width="7.66015625" style="21" customWidth="1"/>
    <col min="14" max="14" width="11.33203125" style="22" customWidth="1"/>
    <col min="15" max="15" width="1.3359375" style="0" customWidth="1"/>
  </cols>
  <sheetData>
    <row r="1" spans="1:15" ht="12">
      <c r="A1" s="304" t="s">
        <v>50</v>
      </c>
      <c r="B1" s="305"/>
      <c r="C1" s="305"/>
      <c r="D1" s="305"/>
      <c r="E1" s="305"/>
      <c r="F1" s="305"/>
      <c r="G1" s="305"/>
      <c r="H1" s="305"/>
      <c r="I1" s="305"/>
      <c r="J1" s="305"/>
      <c r="K1" s="305"/>
      <c r="L1" s="305"/>
      <c r="M1" s="305"/>
      <c r="N1" s="307" t="s">
        <v>137</v>
      </c>
      <c r="O1" s="27"/>
    </row>
    <row r="2" spans="1:15" ht="3.6" customHeight="1" thickBot="1">
      <c r="A2" s="4"/>
      <c r="B2" s="4"/>
      <c r="C2" s="4"/>
      <c r="D2" s="4"/>
      <c r="E2" s="4"/>
      <c r="F2" s="4"/>
      <c r="G2" s="4"/>
      <c r="H2" s="4"/>
      <c r="I2" s="4"/>
      <c r="J2" s="4"/>
      <c r="K2" s="4"/>
      <c r="L2" s="4"/>
      <c r="M2" s="4"/>
      <c r="N2" s="5"/>
      <c r="O2" s="5"/>
    </row>
    <row r="3" spans="1:15" ht="16.2" thickBot="1">
      <c r="A3" s="6" t="s">
        <v>14</v>
      </c>
      <c r="B3" s="480" t="str">
        <f>'Cover Sheet &amp; Instructions'!$B$3</f>
        <v>XYZ Taxi Ltd.</v>
      </c>
      <c r="C3" s="481"/>
      <c r="D3" s="481"/>
      <c r="E3" s="481"/>
      <c r="F3" s="481"/>
      <c r="G3" s="481"/>
      <c r="H3" s="482"/>
      <c r="I3" s="7"/>
      <c r="J3" s="8"/>
      <c r="K3" s="9" t="s">
        <v>17</v>
      </c>
      <c r="L3" s="483">
        <f>'Cover Sheet &amp; Instructions'!$L$3</f>
        <v>42299</v>
      </c>
      <c r="M3" s="484"/>
      <c r="N3" s="485"/>
      <c r="O3" s="5"/>
    </row>
    <row r="4" spans="1:15" ht="6" customHeight="1">
      <c r="A4" s="6"/>
      <c r="B4" s="10"/>
      <c r="C4" s="10"/>
      <c r="D4" s="10"/>
      <c r="E4" s="10"/>
      <c r="F4" s="10"/>
      <c r="G4" s="10"/>
      <c r="H4" s="10"/>
      <c r="I4" s="10"/>
      <c r="J4" s="8"/>
      <c r="K4" s="8"/>
      <c r="L4" s="8"/>
      <c r="M4" s="8"/>
      <c r="N4" s="5"/>
      <c r="O4" s="5"/>
    </row>
    <row r="5" spans="1:15" ht="11.4">
      <c r="A5" s="486" t="s">
        <v>100</v>
      </c>
      <c r="B5" s="487"/>
      <c r="C5" s="487"/>
      <c r="D5" s="487"/>
      <c r="E5" s="487"/>
      <c r="F5" s="487"/>
      <c r="G5" s="487"/>
      <c r="H5" s="487"/>
      <c r="I5" s="487"/>
      <c r="J5" s="487"/>
      <c r="K5" s="487"/>
      <c r="L5" s="487"/>
      <c r="M5" s="487"/>
      <c r="N5" s="487"/>
      <c r="O5" s="28"/>
    </row>
    <row r="6" spans="1:15" ht="4.05" customHeight="1" thickBot="1">
      <c r="A6" s="488"/>
      <c r="B6" s="489"/>
      <c r="C6" s="489"/>
      <c r="D6" s="489"/>
      <c r="E6" s="489"/>
      <c r="F6" s="489"/>
      <c r="G6" s="489"/>
      <c r="H6" s="489"/>
      <c r="I6" s="489"/>
      <c r="J6" s="489"/>
      <c r="K6" s="489"/>
      <c r="L6" s="489"/>
      <c r="M6" s="489"/>
      <c r="N6" s="489"/>
      <c r="O6" s="195"/>
    </row>
    <row r="7" spans="1:15" ht="16.8" thickBot="1" thickTop="1">
      <c r="A7" s="490" t="s">
        <v>51</v>
      </c>
      <c r="B7" s="491"/>
      <c r="C7" s="491"/>
      <c r="D7" s="491"/>
      <c r="E7" s="492"/>
      <c r="F7" s="493" t="s">
        <v>52</v>
      </c>
      <c r="G7" s="494"/>
      <c r="H7" s="494"/>
      <c r="I7" s="493" t="s">
        <v>15</v>
      </c>
      <c r="J7" s="494"/>
      <c r="K7" s="494"/>
      <c r="L7" s="493" t="s">
        <v>16</v>
      </c>
      <c r="M7" s="494"/>
      <c r="N7" s="495"/>
      <c r="O7" s="30"/>
    </row>
    <row r="8" spans="1:15" ht="12" customHeight="1" thickBot="1" thickTop="1">
      <c r="A8" s="451" t="s">
        <v>91</v>
      </c>
      <c r="B8" s="452"/>
      <c r="C8" s="452"/>
      <c r="D8" s="452"/>
      <c r="E8" s="453"/>
      <c r="F8" s="451" t="s">
        <v>92</v>
      </c>
      <c r="G8" s="452"/>
      <c r="H8" s="452"/>
      <c r="I8" s="451" t="s">
        <v>93</v>
      </c>
      <c r="J8" s="452"/>
      <c r="K8" s="452"/>
      <c r="L8" s="451" t="s">
        <v>94</v>
      </c>
      <c r="M8" s="452"/>
      <c r="N8" s="453"/>
      <c r="O8" s="30"/>
    </row>
    <row r="9" spans="1:15" ht="7.8" customHeight="1" thickBot="1" thickTop="1">
      <c r="A9" s="31"/>
      <c r="B9" s="31"/>
      <c r="C9" s="31"/>
      <c r="D9" s="31"/>
      <c r="E9" s="31"/>
      <c r="F9" s="31"/>
      <c r="G9" s="31"/>
      <c r="H9" s="31"/>
      <c r="I9" s="31"/>
      <c r="J9" s="31"/>
      <c r="K9" s="31"/>
      <c r="L9" s="31"/>
      <c r="M9" s="31"/>
      <c r="N9" s="32"/>
      <c r="O9" s="30"/>
    </row>
    <row r="10" spans="1:15" ht="10.05" customHeight="1">
      <c r="A10" s="33" t="s">
        <v>13</v>
      </c>
      <c r="B10" s="455"/>
      <c r="C10" s="456"/>
      <c r="D10" s="456"/>
      <c r="E10" s="456"/>
      <c r="F10" s="456"/>
      <c r="G10" s="456"/>
      <c r="H10" s="456"/>
      <c r="I10" s="456"/>
      <c r="J10" s="456"/>
      <c r="K10" s="456"/>
      <c r="L10" s="456"/>
      <c r="M10" s="456"/>
      <c r="N10" s="457"/>
      <c r="O10" s="30"/>
    </row>
    <row r="11" spans="1:15" ht="10.05" customHeight="1" thickBot="1">
      <c r="A11" s="34"/>
      <c r="B11" s="458"/>
      <c r="C11" s="459"/>
      <c r="D11" s="459"/>
      <c r="E11" s="459"/>
      <c r="F11" s="459"/>
      <c r="G11" s="459"/>
      <c r="H11" s="459"/>
      <c r="I11" s="459"/>
      <c r="J11" s="459"/>
      <c r="K11" s="459"/>
      <c r="L11" s="459"/>
      <c r="M11" s="459"/>
      <c r="N11" s="460"/>
      <c r="O11" s="30"/>
    </row>
    <row r="12" spans="1:15" ht="4.95" customHeight="1">
      <c r="A12" s="34"/>
      <c r="B12" s="34"/>
      <c r="C12" s="34"/>
      <c r="D12" s="34"/>
      <c r="E12" s="34"/>
      <c r="F12" s="34"/>
      <c r="G12" s="34"/>
      <c r="H12" s="34"/>
      <c r="I12" s="34"/>
      <c r="J12" s="34"/>
      <c r="K12" s="34"/>
      <c r="L12" s="34"/>
      <c r="M12" s="34"/>
      <c r="N12" s="35"/>
      <c r="O12" s="30"/>
    </row>
    <row r="13" spans="1:15" ht="13.95" customHeight="1" thickBot="1">
      <c r="A13" s="486" t="s">
        <v>26</v>
      </c>
      <c r="B13" s="496"/>
      <c r="C13" s="496"/>
      <c r="D13" s="496"/>
      <c r="E13" s="496"/>
      <c r="F13" s="496"/>
      <c r="G13" s="496"/>
      <c r="H13" s="496"/>
      <c r="I13" s="496"/>
      <c r="J13" s="496"/>
      <c r="K13" s="496"/>
      <c r="L13" s="496"/>
      <c r="M13" s="496"/>
      <c r="N13" s="496"/>
      <c r="O13" s="29"/>
    </row>
    <row r="14" spans="1:15" ht="13.8">
      <c r="A14" s="56">
        <v>2015</v>
      </c>
      <c r="B14" s="1" t="s">
        <v>0</v>
      </c>
      <c r="C14" s="1" t="s">
        <v>1</v>
      </c>
      <c r="D14" s="1" t="s">
        <v>2</v>
      </c>
      <c r="E14" s="1" t="s">
        <v>3</v>
      </c>
      <c r="F14" s="1" t="s">
        <v>4</v>
      </c>
      <c r="G14" s="1" t="s">
        <v>5</v>
      </c>
      <c r="H14" s="1" t="s">
        <v>6</v>
      </c>
      <c r="I14" s="1" t="s">
        <v>7</v>
      </c>
      <c r="J14" s="1" t="s">
        <v>8</v>
      </c>
      <c r="K14" s="1" t="s">
        <v>9</v>
      </c>
      <c r="L14" s="1" t="s">
        <v>10</v>
      </c>
      <c r="M14" s="2" t="s">
        <v>11</v>
      </c>
      <c r="N14" s="497" t="s">
        <v>68</v>
      </c>
      <c r="O14" s="498"/>
    </row>
    <row r="15" spans="1:15" ht="11.25">
      <c r="A15" s="158" t="s">
        <v>87</v>
      </c>
      <c r="B15" s="159"/>
      <c r="C15" s="159"/>
      <c r="D15" s="110"/>
      <c r="E15" s="110"/>
      <c r="F15" s="110"/>
      <c r="G15" s="159"/>
      <c r="H15" s="159"/>
      <c r="I15" s="159"/>
      <c r="J15" s="159"/>
      <c r="K15" s="159"/>
      <c r="L15" s="159"/>
      <c r="M15" s="160"/>
      <c r="N15" s="499" t="str">
        <f aca="true" t="shared" si="0" ref="N15:N27">IF(COUNTIF(B15:M15,"&gt;0")=12,SUM(B15:M15),"")</f>
        <v/>
      </c>
      <c r="O15" s="500"/>
    </row>
    <row r="16" spans="1:15" ht="11.25">
      <c r="A16" s="161" t="s">
        <v>53</v>
      </c>
      <c r="B16" s="159"/>
      <c r="C16" s="159"/>
      <c r="D16" s="159"/>
      <c r="E16" s="159"/>
      <c r="F16" s="159"/>
      <c r="G16" s="110"/>
      <c r="H16" s="110"/>
      <c r="I16" s="110"/>
      <c r="J16" s="110"/>
      <c r="K16" s="110"/>
      <c r="L16" s="110"/>
      <c r="M16" s="111"/>
      <c r="N16" s="461" t="str">
        <f t="shared" si="0"/>
        <v/>
      </c>
      <c r="O16" s="462"/>
    </row>
    <row r="17" spans="1:15" ht="11.25">
      <c r="A17" s="161" t="s">
        <v>75</v>
      </c>
      <c r="B17" s="110"/>
      <c r="C17" s="110"/>
      <c r="D17" s="110"/>
      <c r="E17" s="110"/>
      <c r="F17" s="110"/>
      <c r="G17" s="110"/>
      <c r="H17" s="107"/>
      <c r="I17" s="110"/>
      <c r="J17" s="110"/>
      <c r="K17" s="110"/>
      <c r="L17" s="110"/>
      <c r="M17" s="111"/>
      <c r="N17" s="461" t="str">
        <f t="shared" si="0"/>
        <v/>
      </c>
      <c r="O17" s="462"/>
    </row>
    <row r="18" spans="1:15" ht="11.25">
      <c r="A18" s="162" t="s">
        <v>88</v>
      </c>
      <c r="B18" s="107"/>
      <c r="C18" s="107"/>
      <c r="D18" s="107"/>
      <c r="E18" s="107"/>
      <c r="F18" s="107"/>
      <c r="G18" s="107"/>
      <c r="H18" s="107"/>
      <c r="I18" s="107"/>
      <c r="J18" s="107"/>
      <c r="K18" s="107"/>
      <c r="L18" s="107"/>
      <c r="M18" s="108"/>
      <c r="N18" s="461" t="str">
        <f t="shared" si="0"/>
        <v/>
      </c>
      <c r="O18" s="462"/>
    </row>
    <row r="19" spans="1:15" ht="11.25">
      <c r="A19" s="163" t="s">
        <v>89</v>
      </c>
      <c r="B19" s="164"/>
      <c r="C19" s="164"/>
      <c r="D19" s="164"/>
      <c r="E19" s="164"/>
      <c r="F19" s="164"/>
      <c r="G19" s="164"/>
      <c r="H19" s="164"/>
      <c r="I19" s="164"/>
      <c r="J19" s="164"/>
      <c r="K19" s="164"/>
      <c r="L19" s="164"/>
      <c r="M19" s="165"/>
      <c r="N19" s="461" t="str">
        <f t="shared" si="0"/>
        <v/>
      </c>
      <c r="O19" s="462"/>
    </row>
    <row r="20" spans="1:15" ht="11.25">
      <c r="A20" s="166" t="s">
        <v>49</v>
      </c>
      <c r="B20" s="167">
        <f aca="true" t="shared" si="1" ref="B20:M20">SUM(B15:B19)</f>
        <v>0</v>
      </c>
      <c r="C20" s="167">
        <f t="shared" si="1"/>
        <v>0</v>
      </c>
      <c r="D20" s="167">
        <f t="shared" si="1"/>
        <v>0</v>
      </c>
      <c r="E20" s="167">
        <f t="shared" si="1"/>
        <v>0</v>
      </c>
      <c r="F20" s="167">
        <f t="shared" si="1"/>
        <v>0</v>
      </c>
      <c r="G20" s="167">
        <f t="shared" si="1"/>
        <v>0</v>
      </c>
      <c r="H20" s="167">
        <f t="shared" si="1"/>
        <v>0</v>
      </c>
      <c r="I20" s="167">
        <f t="shared" si="1"/>
        <v>0</v>
      </c>
      <c r="J20" s="167">
        <f t="shared" si="1"/>
        <v>0</v>
      </c>
      <c r="K20" s="167">
        <f t="shared" si="1"/>
        <v>0</v>
      </c>
      <c r="L20" s="167">
        <f t="shared" si="1"/>
        <v>0</v>
      </c>
      <c r="M20" s="168">
        <f t="shared" si="1"/>
        <v>0</v>
      </c>
      <c r="N20" s="463" t="str">
        <f>IF(COUNTIF(B20:M20,"&gt;0")=12,SUM(N15:N19),"")</f>
        <v/>
      </c>
      <c r="O20" s="462"/>
    </row>
    <row r="21" spans="1:15" ht="4.05" customHeight="1" thickBot="1">
      <c r="A21" s="60"/>
      <c r="B21" s="61"/>
      <c r="C21" s="61"/>
      <c r="D21" s="61"/>
      <c r="E21" s="61"/>
      <c r="F21" s="61"/>
      <c r="G21" s="61"/>
      <c r="H21" s="61"/>
      <c r="I21" s="61"/>
      <c r="J21" s="61"/>
      <c r="K21" s="61"/>
      <c r="L21" s="61"/>
      <c r="M21" s="61"/>
      <c r="N21" s="445" t="str">
        <f t="shared" si="0"/>
        <v/>
      </c>
      <c r="O21" s="446"/>
    </row>
    <row r="22" spans="1:15" ht="13.8">
      <c r="A22" s="240">
        <f>A14-1</f>
        <v>2014</v>
      </c>
      <c r="B22" s="217" t="str">
        <f>$B$14</f>
        <v>Jan.</v>
      </c>
      <c r="C22" s="217" t="str">
        <f>$C$14</f>
        <v>Feb.</v>
      </c>
      <c r="D22" s="217" t="str">
        <f>$D$14</f>
        <v>Mar.</v>
      </c>
      <c r="E22" s="217" t="str">
        <f>$E$14</f>
        <v>Apr.</v>
      </c>
      <c r="F22" s="217" t="str">
        <f>$F$14</f>
        <v>May</v>
      </c>
      <c r="G22" s="217" t="str">
        <f>$G$14</f>
        <v>Jun.</v>
      </c>
      <c r="H22" s="217" t="str">
        <f>$H$14</f>
        <v>Jul.</v>
      </c>
      <c r="I22" s="217" t="str">
        <f>$I$14</f>
        <v>Aug.</v>
      </c>
      <c r="J22" s="217" t="str">
        <f>$J$14</f>
        <v>Sep.</v>
      </c>
      <c r="K22" s="217" t="str">
        <f>$K$14</f>
        <v>Oct.</v>
      </c>
      <c r="L22" s="217" t="str">
        <f>$L$14</f>
        <v>Nov.</v>
      </c>
      <c r="M22" s="218" t="str">
        <f>$M$14</f>
        <v>Dec.</v>
      </c>
      <c r="N22" s="410" t="str">
        <f>$N$14</f>
        <v>12 Month Total</v>
      </c>
      <c r="O22" s="447"/>
    </row>
    <row r="23" spans="1:15" ht="11.25">
      <c r="A23" s="241" t="str">
        <f aca="true" t="shared" si="2" ref="A23:A28">A15</f>
        <v>Flag</v>
      </c>
      <c r="B23" s="159"/>
      <c r="C23" s="159"/>
      <c r="D23" s="110"/>
      <c r="E23" s="110"/>
      <c r="F23" s="110"/>
      <c r="G23" s="159"/>
      <c r="H23" s="159"/>
      <c r="I23" s="159"/>
      <c r="J23" s="159"/>
      <c r="K23" s="159"/>
      <c r="L23" s="159"/>
      <c r="M23" s="160"/>
      <c r="N23" s="448" t="str">
        <f>IF(COUNTIF(B23:M23,"&gt;0")=12,SUM(B23:M23),"")</f>
        <v/>
      </c>
      <c r="O23" s="464"/>
    </row>
    <row r="24" spans="1:15" ht="11.25">
      <c r="A24" s="242" t="str">
        <f t="shared" si="2"/>
        <v>Dispatch</v>
      </c>
      <c r="B24" s="159"/>
      <c r="C24" s="159"/>
      <c r="D24" s="159"/>
      <c r="E24" s="159"/>
      <c r="F24" s="159"/>
      <c r="G24" s="110"/>
      <c r="H24" s="110"/>
      <c r="I24" s="110"/>
      <c r="J24" s="110"/>
      <c r="K24" s="110"/>
      <c r="L24" s="110"/>
      <c r="M24" s="111"/>
      <c r="N24" s="439" t="str">
        <f t="shared" si="0"/>
        <v/>
      </c>
      <c r="O24" s="454"/>
    </row>
    <row r="25" spans="1:15" ht="11.25">
      <c r="A25" s="242" t="str">
        <f t="shared" si="2"/>
        <v>No loads</v>
      </c>
      <c r="B25" s="110"/>
      <c r="C25" s="110"/>
      <c r="D25" s="110"/>
      <c r="E25" s="110"/>
      <c r="F25" s="110"/>
      <c r="G25" s="110"/>
      <c r="H25" s="107"/>
      <c r="I25" s="110"/>
      <c r="J25" s="110"/>
      <c r="K25" s="110"/>
      <c r="L25" s="110"/>
      <c r="M25" s="111"/>
      <c r="N25" s="439" t="str">
        <f t="shared" si="0"/>
        <v/>
      </c>
      <c r="O25" s="454"/>
    </row>
    <row r="26" spans="1:15" ht="11.25">
      <c r="A26" s="243" t="str">
        <f t="shared" si="2"/>
        <v>Other 1</v>
      </c>
      <c r="B26" s="107"/>
      <c r="C26" s="107"/>
      <c r="D26" s="107"/>
      <c r="E26" s="107"/>
      <c r="F26" s="107"/>
      <c r="G26" s="107"/>
      <c r="H26" s="107"/>
      <c r="I26" s="107"/>
      <c r="J26" s="107"/>
      <c r="K26" s="107"/>
      <c r="L26" s="107"/>
      <c r="M26" s="108"/>
      <c r="N26" s="439" t="str">
        <f t="shared" si="0"/>
        <v/>
      </c>
      <c r="O26" s="454"/>
    </row>
    <row r="27" spans="1:15" ht="11.25">
      <c r="A27" s="244" t="str">
        <f t="shared" si="2"/>
        <v>Other 2</v>
      </c>
      <c r="B27" s="164"/>
      <c r="C27" s="164"/>
      <c r="D27" s="164"/>
      <c r="E27" s="164"/>
      <c r="F27" s="164"/>
      <c r="G27" s="164"/>
      <c r="H27" s="164"/>
      <c r="I27" s="164"/>
      <c r="J27" s="164"/>
      <c r="K27" s="164"/>
      <c r="L27" s="164"/>
      <c r="M27" s="165"/>
      <c r="N27" s="439" t="str">
        <f t="shared" si="0"/>
        <v/>
      </c>
      <c r="O27" s="454"/>
    </row>
    <row r="28" spans="1:15" ht="11.25">
      <c r="A28" s="245" t="str">
        <f t="shared" si="2"/>
        <v>Total</v>
      </c>
      <c r="B28" s="167">
        <f aca="true" t="shared" si="3" ref="B28:M28">SUM(B23:B27)</f>
        <v>0</v>
      </c>
      <c r="C28" s="167">
        <f t="shared" si="3"/>
        <v>0</v>
      </c>
      <c r="D28" s="167">
        <f t="shared" si="3"/>
        <v>0</v>
      </c>
      <c r="E28" s="167">
        <f t="shared" si="3"/>
        <v>0</v>
      </c>
      <c r="F28" s="167">
        <f t="shared" si="3"/>
        <v>0</v>
      </c>
      <c r="G28" s="167">
        <f t="shared" si="3"/>
        <v>0</v>
      </c>
      <c r="H28" s="167">
        <f t="shared" si="3"/>
        <v>0</v>
      </c>
      <c r="I28" s="167">
        <f t="shared" si="3"/>
        <v>0</v>
      </c>
      <c r="J28" s="167">
        <f t="shared" si="3"/>
        <v>0</v>
      </c>
      <c r="K28" s="167">
        <f t="shared" si="3"/>
        <v>0</v>
      </c>
      <c r="L28" s="167">
        <f t="shared" si="3"/>
        <v>0</v>
      </c>
      <c r="M28" s="168">
        <f t="shared" si="3"/>
        <v>0</v>
      </c>
      <c r="N28" s="441" t="str">
        <f>IF(COUNTIF(B28:M28,"&gt;0")=12,SUM(N23:N27),"")</f>
        <v/>
      </c>
      <c r="O28" s="442"/>
    </row>
    <row r="29" spans="1:15" ht="4.05" customHeight="1" thickBot="1">
      <c r="A29" s="246"/>
      <c r="B29" s="61"/>
      <c r="C29" s="61"/>
      <c r="D29" s="61"/>
      <c r="E29" s="61"/>
      <c r="F29" s="61"/>
      <c r="G29" s="61"/>
      <c r="H29" s="61"/>
      <c r="I29" s="61"/>
      <c r="J29" s="61"/>
      <c r="K29" s="61"/>
      <c r="L29" s="61"/>
      <c r="M29" s="61"/>
      <c r="N29" s="445" t="str">
        <f>IF(COUNTIF(B29:M29,"&gt;0")=12,SUM(B29:M29),"")</f>
        <v/>
      </c>
      <c r="O29" s="446"/>
    </row>
    <row r="30" spans="1:15" ht="13.8">
      <c r="A30" s="240">
        <f>A22-1</f>
        <v>2013</v>
      </c>
      <c r="B30" s="217" t="str">
        <f>$B$14</f>
        <v>Jan.</v>
      </c>
      <c r="C30" s="217" t="str">
        <f>$C$14</f>
        <v>Feb.</v>
      </c>
      <c r="D30" s="217" t="str">
        <f>$D$14</f>
        <v>Mar.</v>
      </c>
      <c r="E30" s="217" t="str">
        <f>$E$14</f>
        <v>Apr.</v>
      </c>
      <c r="F30" s="217" t="str">
        <f>$F$14</f>
        <v>May</v>
      </c>
      <c r="G30" s="217" t="str">
        <f>$G$14</f>
        <v>Jun.</v>
      </c>
      <c r="H30" s="217" t="str">
        <f>$H$14</f>
        <v>Jul.</v>
      </c>
      <c r="I30" s="217" t="str">
        <f>$I$14</f>
        <v>Aug.</v>
      </c>
      <c r="J30" s="217" t="str">
        <f>$J$14</f>
        <v>Sep.</v>
      </c>
      <c r="K30" s="217" t="str">
        <f>$K$14</f>
        <v>Oct.</v>
      </c>
      <c r="L30" s="217" t="str">
        <f>$L$14</f>
        <v>Nov.</v>
      </c>
      <c r="M30" s="218" t="str">
        <f>$M$14</f>
        <v>Dec.</v>
      </c>
      <c r="N30" s="410" t="str">
        <f>$N$14</f>
        <v>12 Month Total</v>
      </c>
      <c r="O30" s="450"/>
    </row>
    <row r="31" spans="1:15" ht="11.25">
      <c r="A31" s="241" t="str">
        <f aca="true" t="shared" si="4" ref="A31:A36">A15</f>
        <v>Flag</v>
      </c>
      <c r="B31" s="159"/>
      <c r="C31" s="159"/>
      <c r="D31" s="110"/>
      <c r="E31" s="110"/>
      <c r="F31" s="110"/>
      <c r="G31" s="159"/>
      <c r="H31" s="159"/>
      <c r="I31" s="159"/>
      <c r="J31" s="159"/>
      <c r="K31" s="159"/>
      <c r="L31" s="159"/>
      <c r="M31" s="160"/>
      <c r="N31" s="448" t="str">
        <f aca="true" t="shared" si="5" ref="N31:N37">IF(COUNTIF(B31:M31,"&gt;0")=12,SUM(B31:M31),"")</f>
        <v/>
      </c>
      <c r="O31" s="449"/>
    </row>
    <row r="32" spans="1:15" ht="11.25">
      <c r="A32" s="242" t="str">
        <f t="shared" si="4"/>
        <v>Dispatch</v>
      </c>
      <c r="B32" s="159"/>
      <c r="C32" s="159"/>
      <c r="D32" s="159"/>
      <c r="E32" s="159"/>
      <c r="F32" s="159"/>
      <c r="G32" s="110"/>
      <c r="H32" s="110"/>
      <c r="I32" s="110"/>
      <c r="J32" s="110"/>
      <c r="K32" s="110"/>
      <c r="L32" s="110"/>
      <c r="M32" s="111"/>
      <c r="N32" s="439" t="str">
        <f t="shared" si="5"/>
        <v/>
      </c>
      <c r="O32" s="440"/>
    </row>
    <row r="33" spans="1:15" ht="11.25">
      <c r="A33" s="242" t="str">
        <f t="shared" si="4"/>
        <v>No loads</v>
      </c>
      <c r="B33" s="110"/>
      <c r="C33" s="110"/>
      <c r="D33" s="110"/>
      <c r="E33" s="110"/>
      <c r="F33" s="110"/>
      <c r="G33" s="110"/>
      <c r="H33" s="107"/>
      <c r="I33" s="110"/>
      <c r="J33" s="110"/>
      <c r="K33" s="110"/>
      <c r="L33" s="110"/>
      <c r="M33" s="111"/>
      <c r="N33" s="439" t="str">
        <f t="shared" si="5"/>
        <v/>
      </c>
      <c r="O33" s="440"/>
    </row>
    <row r="34" spans="1:15" ht="11.25">
      <c r="A34" s="243" t="str">
        <f t="shared" si="4"/>
        <v>Other 1</v>
      </c>
      <c r="B34" s="107"/>
      <c r="C34" s="107"/>
      <c r="D34" s="107"/>
      <c r="E34" s="107"/>
      <c r="F34" s="107"/>
      <c r="G34" s="107"/>
      <c r="H34" s="107"/>
      <c r="I34" s="107"/>
      <c r="J34" s="107"/>
      <c r="K34" s="107"/>
      <c r="L34" s="107"/>
      <c r="M34" s="108"/>
      <c r="N34" s="439" t="str">
        <f t="shared" si="5"/>
        <v/>
      </c>
      <c r="O34" s="440"/>
    </row>
    <row r="35" spans="1:15" ht="11.25">
      <c r="A35" s="244" t="str">
        <f t="shared" si="4"/>
        <v>Other 2</v>
      </c>
      <c r="B35" s="164"/>
      <c r="C35" s="164"/>
      <c r="D35" s="164"/>
      <c r="E35" s="164"/>
      <c r="F35" s="164"/>
      <c r="G35" s="164"/>
      <c r="H35" s="164"/>
      <c r="I35" s="164"/>
      <c r="J35" s="164"/>
      <c r="K35" s="164"/>
      <c r="L35" s="164"/>
      <c r="M35" s="165"/>
      <c r="N35" s="439" t="str">
        <f t="shared" si="5"/>
        <v/>
      </c>
      <c r="O35" s="440"/>
    </row>
    <row r="36" spans="1:15" ht="11.25">
      <c r="A36" s="245" t="str">
        <f t="shared" si="4"/>
        <v>Total</v>
      </c>
      <c r="B36" s="167">
        <f aca="true" t="shared" si="6" ref="B36:M36">SUM(B31:B35)</f>
        <v>0</v>
      </c>
      <c r="C36" s="167">
        <f t="shared" si="6"/>
        <v>0</v>
      </c>
      <c r="D36" s="167">
        <f t="shared" si="6"/>
        <v>0</v>
      </c>
      <c r="E36" s="167">
        <f t="shared" si="6"/>
        <v>0</v>
      </c>
      <c r="F36" s="167">
        <f t="shared" si="6"/>
        <v>0</v>
      </c>
      <c r="G36" s="167">
        <f t="shared" si="6"/>
        <v>0</v>
      </c>
      <c r="H36" s="167">
        <f t="shared" si="6"/>
        <v>0</v>
      </c>
      <c r="I36" s="167">
        <f t="shared" si="6"/>
        <v>0</v>
      </c>
      <c r="J36" s="167">
        <f t="shared" si="6"/>
        <v>0</v>
      </c>
      <c r="K36" s="167">
        <f t="shared" si="6"/>
        <v>0</v>
      </c>
      <c r="L36" s="167">
        <f t="shared" si="6"/>
        <v>0</v>
      </c>
      <c r="M36" s="168">
        <f t="shared" si="6"/>
        <v>0</v>
      </c>
      <c r="N36" s="441" t="str">
        <f>IF(COUNTIF(B36:M36,"&gt;0")=12,SUM(N31:N35),"")</f>
        <v/>
      </c>
      <c r="O36" s="442"/>
    </row>
    <row r="37" spans="1:15" ht="4.05" customHeight="1" thickBot="1">
      <c r="A37" s="60"/>
      <c r="B37" s="61"/>
      <c r="C37" s="61"/>
      <c r="D37" s="61"/>
      <c r="E37" s="61"/>
      <c r="F37" s="61"/>
      <c r="G37" s="61"/>
      <c r="H37" s="61"/>
      <c r="I37" s="61"/>
      <c r="J37" s="61"/>
      <c r="K37" s="61"/>
      <c r="L37" s="61"/>
      <c r="M37" s="61"/>
      <c r="N37" s="445" t="str">
        <f t="shared" si="5"/>
        <v/>
      </c>
      <c r="O37" s="446"/>
    </row>
    <row r="38" spans="1:15" ht="13.8">
      <c r="A38" s="240">
        <f>A30-1</f>
        <v>2012</v>
      </c>
      <c r="B38" s="217" t="str">
        <f>$B$14</f>
        <v>Jan.</v>
      </c>
      <c r="C38" s="217" t="str">
        <f>$C$14</f>
        <v>Feb.</v>
      </c>
      <c r="D38" s="217" t="str">
        <f>$D$14</f>
        <v>Mar.</v>
      </c>
      <c r="E38" s="217" t="str">
        <f>$E$14</f>
        <v>Apr.</v>
      </c>
      <c r="F38" s="217" t="str">
        <f>$F$14</f>
        <v>May</v>
      </c>
      <c r="G38" s="217" t="str">
        <f>$G$14</f>
        <v>Jun.</v>
      </c>
      <c r="H38" s="217" t="str">
        <f>$H$14</f>
        <v>Jul.</v>
      </c>
      <c r="I38" s="217" t="str">
        <f>$I$14</f>
        <v>Aug.</v>
      </c>
      <c r="J38" s="217" t="str">
        <f>$J$14</f>
        <v>Sep.</v>
      </c>
      <c r="K38" s="217" t="str">
        <f>$K$14</f>
        <v>Oct.</v>
      </c>
      <c r="L38" s="217" t="str">
        <f>$L$14</f>
        <v>Nov.</v>
      </c>
      <c r="M38" s="218" t="str">
        <f>$M$14</f>
        <v>Dec.</v>
      </c>
      <c r="N38" s="410" t="str">
        <f>$N$14</f>
        <v>12 Month Total</v>
      </c>
      <c r="O38" s="447"/>
    </row>
    <row r="39" spans="1:15" ht="11.25">
      <c r="A39" s="241" t="str">
        <f aca="true" t="shared" si="7" ref="A39:A44">A15</f>
        <v>Flag</v>
      </c>
      <c r="B39" s="159"/>
      <c r="C39" s="159"/>
      <c r="D39" s="110"/>
      <c r="E39" s="110"/>
      <c r="F39" s="110"/>
      <c r="G39" s="159"/>
      <c r="H39" s="159"/>
      <c r="I39" s="159"/>
      <c r="J39" s="159"/>
      <c r="K39" s="159"/>
      <c r="L39" s="159"/>
      <c r="M39" s="160"/>
      <c r="N39" s="448" t="str">
        <f aca="true" t="shared" si="8" ref="N39:N43">IF(COUNTIF(B39:M39,"&gt;0")=12,SUM(B39:M39),"")</f>
        <v/>
      </c>
      <c r="O39" s="449"/>
    </row>
    <row r="40" spans="1:15" ht="11.25">
      <c r="A40" s="242" t="str">
        <f t="shared" si="7"/>
        <v>Dispatch</v>
      </c>
      <c r="B40" s="159"/>
      <c r="C40" s="159"/>
      <c r="D40" s="159"/>
      <c r="E40" s="159"/>
      <c r="F40" s="159"/>
      <c r="G40" s="110"/>
      <c r="H40" s="110"/>
      <c r="I40" s="110"/>
      <c r="J40" s="110"/>
      <c r="K40" s="110"/>
      <c r="L40" s="110"/>
      <c r="M40" s="111"/>
      <c r="N40" s="439" t="str">
        <f t="shared" si="8"/>
        <v/>
      </c>
      <c r="O40" s="440"/>
    </row>
    <row r="41" spans="1:15" ht="11.25">
      <c r="A41" s="242" t="str">
        <f t="shared" si="7"/>
        <v>No loads</v>
      </c>
      <c r="B41" s="110"/>
      <c r="C41" s="110"/>
      <c r="D41" s="110"/>
      <c r="E41" s="110"/>
      <c r="F41" s="110"/>
      <c r="G41" s="110"/>
      <c r="H41" s="107"/>
      <c r="I41" s="110"/>
      <c r="J41" s="110"/>
      <c r="K41" s="110"/>
      <c r="L41" s="110"/>
      <c r="M41" s="111"/>
      <c r="N41" s="439" t="str">
        <f t="shared" si="8"/>
        <v/>
      </c>
      <c r="O41" s="440"/>
    </row>
    <row r="42" spans="1:15" ht="11.25">
      <c r="A42" s="243" t="str">
        <f t="shared" si="7"/>
        <v>Other 1</v>
      </c>
      <c r="B42" s="107"/>
      <c r="C42" s="107"/>
      <c r="D42" s="107"/>
      <c r="E42" s="107"/>
      <c r="F42" s="107"/>
      <c r="G42" s="107"/>
      <c r="H42" s="107"/>
      <c r="I42" s="107"/>
      <c r="J42" s="107"/>
      <c r="K42" s="107"/>
      <c r="L42" s="107"/>
      <c r="M42" s="108"/>
      <c r="N42" s="439" t="str">
        <f t="shared" si="8"/>
        <v/>
      </c>
      <c r="O42" s="440"/>
    </row>
    <row r="43" spans="1:15" ht="11.25">
      <c r="A43" s="244" t="str">
        <f t="shared" si="7"/>
        <v>Other 2</v>
      </c>
      <c r="B43" s="164"/>
      <c r="C43" s="164"/>
      <c r="D43" s="164"/>
      <c r="E43" s="164"/>
      <c r="F43" s="164"/>
      <c r="G43" s="164"/>
      <c r="H43" s="164"/>
      <c r="I43" s="164"/>
      <c r="J43" s="164"/>
      <c r="K43" s="164"/>
      <c r="L43" s="164"/>
      <c r="M43" s="165"/>
      <c r="N43" s="439" t="str">
        <f t="shared" si="8"/>
        <v/>
      </c>
      <c r="O43" s="440"/>
    </row>
    <row r="44" spans="1:15" ht="11.25">
      <c r="A44" s="245" t="str">
        <f t="shared" si="7"/>
        <v>Total</v>
      </c>
      <c r="B44" s="167">
        <f aca="true" t="shared" si="9" ref="B44:M44">SUM(B39:B43)</f>
        <v>0</v>
      </c>
      <c r="C44" s="167">
        <f t="shared" si="9"/>
        <v>0</v>
      </c>
      <c r="D44" s="167">
        <f t="shared" si="9"/>
        <v>0</v>
      </c>
      <c r="E44" s="167">
        <f t="shared" si="9"/>
        <v>0</v>
      </c>
      <c r="F44" s="167">
        <f t="shared" si="9"/>
        <v>0</v>
      </c>
      <c r="G44" s="167">
        <f t="shared" si="9"/>
        <v>0</v>
      </c>
      <c r="H44" s="167">
        <f t="shared" si="9"/>
        <v>0</v>
      </c>
      <c r="I44" s="167">
        <f t="shared" si="9"/>
        <v>0</v>
      </c>
      <c r="J44" s="167">
        <f t="shared" si="9"/>
        <v>0</v>
      </c>
      <c r="K44" s="167">
        <f t="shared" si="9"/>
        <v>0</v>
      </c>
      <c r="L44" s="167">
        <f t="shared" si="9"/>
        <v>0</v>
      </c>
      <c r="M44" s="168">
        <f t="shared" si="9"/>
        <v>0</v>
      </c>
      <c r="N44" s="441" t="str">
        <f>IF(COUNTIF(B44:M44,"&gt;0")=12,SUM(N39:N43),"")</f>
        <v/>
      </c>
      <c r="O44" s="442"/>
    </row>
    <row r="45" spans="1:15" ht="2.4" customHeight="1">
      <c r="A45" s="62"/>
      <c r="B45" s="61"/>
      <c r="C45" s="61"/>
      <c r="D45" s="61"/>
      <c r="E45" s="61"/>
      <c r="F45" s="61"/>
      <c r="G45" s="61"/>
      <c r="H45" s="61"/>
      <c r="I45" s="61"/>
      <c r="J45" s="61"/>
      <c r="K45" s="61"/>
      <c r="L45" s="61"/>
      <c r="M45" s="61"/>
      <c r="N45" s="443" t="str">
        <f aca="true" t="shared" si="10" ref="N45">IF(COUNTIF(B45:M45,"&gt;0")=12,SUM(B45:M45),"")</f>
        <v/>
      </c>
      <c r="O45" s="444"/>
    </row>
    <row r="46" spans="1:15" ht="9.6" customHeight="1">
      <c r="A46" s="436" t="s">
        <v>101</v>
      </c>
      <c r="B46" s="436"/>
      <c r="C46" s="436"/>
      <c r="D46" s="436"/>
      <c r="E46" s="436"/>
      <c r="F46" s="436"/>
      <c r="G46" s="436"/>
      <c r="H46" s="436"/>
      <c r="I46" s="436"/>
      <c r="J46" s="436"/>
      <c r="K46" s="436"/>
      <c r="L46" s="436"/>
      <c r="M46" s="436"/>
      <c r="N46" s="436"/>
      <c r="O46" s="436"/>
    </row>
    <row r="47" spans="1:15" ht="12">
      <c r="A47" s="304" t="s">
        <v>19</v>
      </c>
      <c r="B47" s="305"/>
      <c r="C47" s="305"/>
      <c r="D47" s="305"/>
      <c r="E47" s="305"/>
      <c r="F47" s="305"/>
      <c r="G47" s="305"/>
      <c r="H47" s="305"/>
      <c r="I47" s="305"/>
      <c r="J47" s="305"/>
      <c r="K47" s="305"/>
      <c r="L47" s="305"/>
      <c r="M47" s="305"/>
      <c r="N47" s="307" t="s">
        <v>138</v>
      </c>
      <c r="O47" s="27"/>
    </row>
    <row r="48" spans="1:15" ht="3" customHeight="1" thickBot="1">
      <c r="A48" s="4"/>
      <c r="B48" s="4"/>
      <c r="C48" s="4"/>
      <c r="D48" s="4"/>
      <c r="E48" s="4"/>
      <c r="F48" s="4"/>
      <c r="G48" s="4"/>
      <c r="H48" s="4"/>
      <c r="I48" s="4"/>
      <c r="J48" s="4"/>
      <c r="K48" s="4"/>
      <c r="L48" s="4"/>
      <c r="M48" s="4"/>
      <c r="N48" s="5"/>
      <c r="O48" s="5"/>
    </row>
    <row r="49" spans="1:15" ht="16.2" thickBot="1">
      <c r="A49" s="6" t="s">
        <v>14</v>
      </c>
      <c r="B49" s="399" t="str">
        <f>$B$3</f>
        <v>XYZ Taxi Ltd.</v>
      </c>
      <c r="C49" s="400"/>
      <c r="D49" s="400"/>
      <c r="E49" s="400"/>
      <c r="F49" s="400"/>
      <c r="G49" s="400"/>
      <c r="H49" s="401"/>
      <c r="I49" s="7"/>
      <c r="J49" s="8"/>
      <c r="K49" s="9" t="s">
        <v>17</v>
      </c>
      <c r="L49" s="402">
        <f>$L$3</f>
        <v>42299</v>
      </c>
      <c r="M49" s="403"/>
      <c r="N49" s="404"/>
      <c r="O49" s="5"/>
    </row>
    <row r="50" spans="1:15" ht="3" customHeight="1" thickBot="1">
      <c r="A50" s="6"/>
      <c r="B50" s="10"/>
      <c r="C50" s="10"/>
      <c r="D50" s="10"/>
      <c r="E50" s="10"/>
      <c r="F50" s="10"/>
      <c r="G50" s="10"/>
      <c r="H50" s="10"/>
      <c r="I50" s="10"/>
      <c r="J50" s="8"/>
      <c r="K50" s="8"/>
      <c r="L50" s="8"/>
      <c r="M50" s="8"/>
      <c r="N50" s="5"/>
      <c r="O50" s="5"/>
    </row>
    <row r="51" spans="1:15" s="3" customFormat="1" ht="12.6" customHeight="1" thickBot="1">
      <c r="A51" s="405" t="str">
        <f>$A$8</f>
        <v>1. click &amp; choose here</v>
      </c>
      <c r="B51" s="406"/>
      <c r="C51" s="406"/>
      <c r="D51" s="406"/>
      <c r="E51" s="406"/>
      <c r="F51" s="406" t="str">
        <f>$F$8</f>
        <v>2. click &amp; choose here</v>
      </c>
      <c r="G51" s="406"/>
      <c r="H51" s="406"/>
      <c r="I51" s="406" t="str">
        <f>$I$8</f>
        <v>3. click &amp; choose here</v>
      </c>
      <c r="J51" s="406"/>
      <c r="K51" s="406"/>
      <c r="L51" s="406" t="str">
        <f>$L$8</f>
        <v>4. click &amp; choose here</v>
      </c>
      <c r="M51" s="406"/>
      <c r="N51" s="407"/>
      <c r="O51" s="5"/>
    </row>
    <row r="52" spans="1:15" ht="3" customHeight="1">
      <c r="A52" s="6"/>
      <c r="B52" s="10"/>
      <c r="C52" s="10"/>
      <c r="D52" s="10"/>
      <c r="E52" s="10"/>
      <c r="F52" s="10"/>
      <c r="G52" s="10"/>
      <c r="H52" s="10"/>
      <c r="I52" s="10"/>
      <c r="J52" s="8"/>
      <c r="K52" s="8"/>
      <c r="L52" s="8"/>
      <c r="M52" s="8"/>
      <c r="N52" s="5"/>
      <c r="O52" s="5"/>
    </row>
    <row r="53" spans="1:15" ht="4.8" customHeight="1" thickBot="1">
      <c r="A53" s="36"/>
      <c r="B53" s="36"/>
      <c r="C53" s="36"/>
      <c r="D53" s="36"/>
      <c r="E53" s="36"/>
      <c r="F53" s="36"/>
      <c r="G53" s="36"/>
      <c r="H53" s="36"/>
      <c r="I53" s="36"/>
      <c r="J53" s="36"/>
      <c r="K53" s="36"/>
      <c r="L53" s="36"/>
      <c r="M53" s="36"/>
      <c r="N53" s="37"/>
      <c r="O53" s="39"/>
    </row>
    <row r="54" spans="1:15" ht="12.6" thickBot="1" thickTop="1">
      <c r="A54" s="408" t="s">
        <v>76</v>
      </c>
      <c r="B54" s="409"/>
      <c r="C54" s="409"/>
      <c r="D54" s="409"/>
      <c r="E54" s="409"/>
      <c r="F54" s="409"/>
      <c r="G54" s="409"/>
      <c r="H54" s="409"/>
      <c r="I54" s="409"/>
      <c r="J54" s="409"/>
      <c r="K54" s="409"/>
      <c r="L54" s="409"/>
      <c r="M54" s="409"/>
      <c r="N54" s="409"/>
      <c r="O54" s="29"/>
    </row>
    <row r="55" spans="1:15" ht="13.2" customHeight="1" thickTop="1">
      <c r="A55" s="422" t="str">
        <f>CONCATENATE($A$15," Trip Volumes")</f>
        <v>Flag Trip Volumes</v>
      </c>
      <c r="B55" s="423"/>
      <c r="C55" s="423"/>
      <c r="D55" s="423"/>
      <c r="E55" s="423"/>
      <c r="F55" s="423"/>
      <c r="G55" s="423"/>
      <c r="H55" s="423"/>
      <c r="I55" s="423"/>
      <c r="J55" s="423"/>
      <c r="K55" s="423"/>
      <c r="L55" s="423"/>
      <c r="M55" s="423"/>
      <c r="N55" s="423"/>
      <c r="O55" s="424"/>
    </row>
    <row r="56" spans="1:15" ht="10.8" thickBot="1">
      <c r="A56" s="425" t="str">
        <f aca="true" t="shared" si="11" ref="A56">$A$136</f>
        <v>Summary of Monthly Data</v>
      </c>
      <c r="B56" s="426"/>
      <c r="C56" s="426"/>
      <c r="D56" s="426"/>
      <c r="E56" s="426"/>
      <c r="F56" s="426"/>
      <c r="G56" s="426"/>
      <c r="H56" s="426"/>
      <c r="I56" s="426"/>
      <c r="J56" s="426"/>
      <c r="K56" s="426"/>
      <c r="L56" s="426"/>
      <c r="M56" s="426"/>
      <c r="N56" s="426"/>
      <c r="O56" s="427"/>
    </row>
    <row r="57" spans="1:15" ht="11.25">
      <c r="A57" s="216" t="str">
        <f>$A$15</f>
        <v>Flag</v>
      </c>
      <c r="B57" s="217" t="str">
        <f>$B$14</f>
        <v>Jan.</v>
      </c>
      <c r="C57" s="217" t="str">
        <f>$C$14</f>
        <v>Feb.</v>
      </c>
      <c r="D57" s="217" t="str">
        <f>$D$14</f>
        <v>Mar.</v>
      </c>
      <c r="E57" s="217" t="str">
        <f>$E$14</f>
        <v>Apr.</v>
      </c>
      <c r="F57" s="217" t="str">
        <f>$F$14</f>
        <v>May</v>
      </c>
      <c r="G57" s="217" t="str">
        <f>$G$14</f>
        <v>Jun.</v>
      </c>
      <c r="H57" s="217" t="str">
        <f>$H$14</f>
        <v>Jul.</v>
      </c>
      <c r="I57" s="217" t="str">
        <f>$I$14</f>
        <v>Aug.</v>
      </c>
      <c r="J57" s="217" t="str">
        <f>$J$14</f>
        <v>Sep.</v>
      </c>
      <c r="K57" s="217" t="str">
        <f>$K$14</f>
        <v>Oct.</v>
      </c>
      <c r="L57" s="217" t="str">
        <f>$L$14</f>
        <v>Nov.</v>
      </c>
      <c r="M57" s="218" t="str">
        <f>$M$14</f>
        <v>Dec.</v>
      </c>
      <c r="N57" s="410" t="str">
        <f>$N$14</f>
        <v>12 Month Total</v>
      </c>
      <c r="O57" s="428"/>
    </row>
    <row r="58" spans="1:15" ht="11.25">
      <c r="A58" s="219">
        <f>$A$14</f>
        <v>2015</v>
      </c>
      <c r="B58" s="13">
        <f aca="true" t="shared" si="12" ref="B58:N58">B15</f>
        <v>0</v>
      </c>
      <c r="C58" s="13">
        <f t="shared" si="12"/>
        <v>0</v>
      </c>
      <c r="D58" s="13">
        <f t="shared" si="12"/>
        <v>0</v>
      </c>
      <c r="E58" s="13">
        <f t="shared" si="12"/>
        <v>0</v>
      </c>
      <c r="F58" s="13">
        <f t="shared" si="12"/>
        <v>0</v>
      </c>
      <c r="G58" s="13">
        <f t="shared" si="12"/>
        <v>0</v>
      </c>
      <c r="H58" s="13">
        <f t="shared" si="12"/>
        <v>0</v>
      </c>
      <c r="I58" s="13">
        <f t="shared" si="12"/>
        <v>0</v>
      </c>
      <c r="J58" s="13">
        <f t="shared" si="12"/>
        <v>0</v>
      </c>
      <c r="K58" s="13">
        <f t="shared" si="12"/>
        <v>0</v>
      </c>
      <c r="L58" s="23">
        <f t="shared" si="12"/>
        <v>0</v>
      </c>
      <c r="M58" s="14">
        <f t="shared" si="12"/>
        <v>0</v>
      </c>
      <c r="N58" s="420" t="str">
        <f t="shared" si="12"/>
        <v/>
      </c>
      <c r="O58" s="429"/>
    </row>
    <row r="59" spans="1:15" ht="11.25">
      <c r="A59" s="220">
        <f>$A$22</f>
        <v>2014</v>
      </c>
      <c r="B59" s="15">
        <f aca="true" t="shared" si="13" ref="B59:N59">B23</f>
        <v>0</v>
      </c>
      <c r="C59" s="15">
        <f t="shared" si="13"/>
        <v>0</v>
      </c>
      <c r="D59" s="15">
        <f t="shared" si="13"/>
        <v>0</v>
      </c>
      <c r="E59" s="15">
        <f t="shared" si="13"/>
        <v>0</v>
      </c>
      <c r="F59" s="15">
        <f t="shared" si="13"/>
        <v>0</v>
      </c>
      <c r="G59" s="15">
        <f t="shared" si="13"/>
        <v>0</v>
      </c>
      <c r="H59" s="15">
        <f t="shared" si="13"/>
        <v>0</v>
      </c>
      <c r="I59" s="15">
        <f t="shared" si="13"/>
        <v>0</v>
      </c>
      <c r="J59" s="15">
        <f t="shared" si="13"/>
        <v>0</v>
      </c>
      <c r="K59" s="15">
        <f t="shared" si="13"/>
        <v>0</v>
      </c>
      <c r="L59" s="15">
        <f t="shared" si="13"/>
        <v>0</v>
      </c>
      <c r="M59" s="16">
        <f t="shared" si="13"/>
        <v>0</v>
      </c>
      <c r="N59" s="417" t="str">
        <f t="shared" si="13"/>
        <v/>
      </c>
      <c r="O59" s="419"/>
    </row>
    <row r="60" spans="1:15" ht="11.25">
      <c r="A60" s="220">
        <f>$A$30</f>
        <v>2013</v>
      </c>
      <c r="B60" s="15">
        <f aca="true" t="shared" si="14" ref="B60:N60">B31</f>
        <v>0</v>
      </c>
      <c r="C60" s="15">
        <f t="shared" si="14"/>
        <v>0</v>
      </c>
      <c r="D60" s="15">
        <f t="shared" si="14"/>
        <v>0</v>
      </c>
      <c r="E60" s="15">
        <f t="shared" si="14"/>
        <v>0</v>
      </c>
      <c r="F60" s="15">
        <f t="shared" si="14"/>
        <v>0</v>
      </c>
      <c r="G60" s="15">
        <f t="shared" si="14"/>
        <v>0</v>
      </c>
      <c r="H60" s="15">
        <f t="shared" si="14"/>
        <v>0</v>
      </c>
      <c r="I60" s="15">
        <f t="shared" si="14"/>
        <v>0</v>
      </c>
      <c r="J60" s="15">
        <f t="shared" si="14"/>
        <v>0</v>
      </c>
      <c r="K60" s="15">
        <f t="shared" si="14"/>
        <v>0</v>
      </c>
      <c r="L60" s="15">
        <f t="shared" si="14"/>
        <v>0</v>
      </c>
      <c r="M60" s="16">
        <f t="shared" si="14"/>
        <v>0</v>
      </c>
      <c r="N60" s="417" t="str">
        <f t="shared" si="14"/>
        <v/>
      </c>
      <c r="O60" s="419"/>
    </row>
    <row r="61" spans="1:15" ht="11.25">
      <c r="A61" s="221">
        <f>$A$38</f>
        <v>2012</v>
      </c>
      <c r="B61" s="57">
        <f aca="true" t="shared" si="15" ref="B61:N61">B39</f>
        <v>0</v>
      </c>
      <c r="C61" s="17">
        <f t="shared" si="15"/>
        <v>0</v>
      </c>
      <c r="D61" s="17">
        <f t="shared" si="15"/>
        <v>0</v>
      </c>
      <c r="E61" s="17">
        <f t="shared" si="15"/>
        <v>0</v>
      </c>
      <c r="F61" s="17">
        <f t="shared" si="15"/>
        <v>0</v>
      </c>
      <c r="G61" s="17">
        <f t="shared" si="15"/>
        <v>0</v>
      </c>
      <c r="H61" s="17">
        <f t="shared" si="15"/>
        <v>0</v>
      </c>
      <c r="I61" s="17">
        <f t="shared" si="15"/>
        <v>0</v>
      </c>
      <c r="J61" s="17">
        <f t="shared" si="15"/>
        <v>0</v>
      </c>
      <c r="K61" s="17">
        <f t="shared" si="15"/>
        <v>0</v>
      </c>
      <c r="L61" s="17">
        <f t="shared" si="15"/>
        <v>0</v>
      </c>
      <c r="M61" s="18">
        <f t="shared" si="15"/>
        <v>0</v>
      </c>
      <c r="N61" s="417" t="str">
        <f t="shared" si="15"/>
        <v/>
      </c>
      <c r="O61" s="419"/>
    </row>
    <row r="62" spans="1:15" ht="10.8" thickBot="1">
      <c r="A62" s="412" t="str">
        <f>$A$142</f>
        <v>Same Month Comparisons (Year-Over-Year)</v>
      </c>
      <c r="B62" s="413"/>
      <c r="C62" s="413"/>
      <c r="D62" s="413"/>
      <c r="E62" s="413"/>
      <c r="F62" s="413"/>
      <c r="G62" s="413"/>
      <c r="H62" s="413"/>
      <c r="I62" s="413"/>
      <c r="J62" s="413"/>
      <c r="K62" s="413"/>
      <c r="L62" s="413"/>
      <c r="M62" s="413"/>
      <c r="N62" s="413"/>
      <c r="O62" s="414"/>
    </row>
    <row r="63" spans="1:15" ht="11.25">
      <c r="A63" s="216" t="str">
        <f>$A$15</f>
        <v>Flag</v>
      </c>
      <c r="B63" s="217" t="str">
        <f>$B$14</f>
        <v>Jan.</v>
      </c>
      <c r="C63" s="217" t="str">
        <f>$C$14</f>
        <v>Feb.</v>
      </c>
      <c r="D63" s="217" t="str">
        <f>$D$14</f>
        <v>Mar.</v>
      </c>
      <c r="E63" s="217" t="str">
        <f>$E$14</f>
        <v>Apr.</v>
      </c>
      <c r="F63" s="217" t="str">
        <f>$F$14</f>
        <v>May</v>
      </c>
      <c r="G63" s="217" t="str">
        <f>$G$14</f>
        <v>Jun.</v>
      </c>
      <c r="H63" s="217" t="str">
        <f>$H$14</f>
        <v>Jul.</v>
      </c>
      <c r="I63" s="217" t="str">
        <f>$I$14</f>
        <v>Aug.</v>
      </c>
      <c r="J63" s="217" t="str">
        <f>$J$14</f>
        <v>Sep.</v>
      </c>
      <c r="K63" s="217" t="str">
        <f>$K$14</f>
        <v>Oct.</v>
      </c>
      <c r="L63" s="217" t="str">
        <f>$L$14</f>
        <v>Nov.</v>
      </c>
      <c r="M63" s="218" t="str">
        <f>$M$14</f>
        <v>Dec.</v>
      </c>
      <c r="N63" s="437" t="s">
        <v>99</v>
      </c>
      <c r="O63" s="438"/>
    </row>
    <row r="64" spans="1:15" ht="11.25">
      <c r="A64" s="238" t="str">
        <f>CONCATENATE(A59," to ",A58)</f>
        <v>2014 to 2015</v>
      </c>
      <c r="B64" s="58" t="str">
        <f aca="true" t="shared" si="16" ref="B64:M64">IF(B58=0," ",IF(B59=0," ",(B58-B59)/B59))</f>
        <v xml:space="preserve"> </v>
      </c>
      <c r="C64" s="58" t="str">
        <f t="shared" si="16"/>
        <v xml:space="preserve"> </v>
      </c>
      <c r="D64" s="58" t="str">
        <f t="shared" si="16"/>
        <v xml:space="preserve"> </v>
      </c>
      <c r="E64" s="58" t="str">
        <f t="shared" si="16"/>
        <v xml:space="preserve"> </v>
      </c>
      <c r="F64" s="58" t="str">
        <f t="shared" si="16"/>
        <v xml:space="preserve"> </v>
      </c>
      <c r="G64" s="58" t="str">
        <f t="shared" si="16"/>
        <v xml:space="preserve"> </v>
      </c>
      <c r="H64" s="58" t="str">
        <f t="shared" si="16"/>
        <v xml:space="preserve"> </v>
      </c>
      <c r="I64" s="58" t="str">
        <f t="shared" si="16"/>
        <v xml:space="preserve"> </v>
      </c>
      <c r="J64" s="58" t="str">
        <f t="shared" si="16"/>
        <v xml:space="preserve"> </v>
      </c>
      <c r="K64" s="58" t="str">
        <f t="shared" si="16"/>
        <v xml:space="preserve"> </v>
      </c>
      <c r="L64" s="58" t="str">
        <f t="shared" si="16"/>
        <v xml:space="preserve"> </v>
      </c>
      <c r="M64" s="59" t="str">
        <f t="shared" si="16"/>
        <v xml:space="preserve"> </v>
      </c>
      <c r="N64" s="393" t="str">
        <f>IF(ISERROR((AVERAGE(B64:M64))/12*COUNT(B64:M64)),"",(AVERAGE(B64:M64))/12*COUNT(B64:M64))</f>
        <v/>
      </c>
      <c r="O64" s="394"/>
    </row>
    <row r="65" spans="1:15" ht="11.25">
      <c r="A65" s="239" t="str">
        <f>CONCATENATE(A60," to ",A59)</f>
        <v>2013 to 2014</v>
      </c>
      <c r="B65" s="19" t="str">
        <f aca="true" t="shared" si="17" ref="B65:M65">IF(B59=0," ",IF(B60=0," ",(B59-B60)/B60))</f>
        <v xml:space="preserve"> </v>
      </c>
      <c r="C65" s="19" t="str">
        <f t="shared" si="17"/>
        <v xml:space="preserve"> </v>
      </c>
      <c r="D65" s="19" t="str">
        <f t="shared" si="17"/>
        <v xml:space="preserve"> </v>
      </c>
      <c r="E65" s="19" t="str">
        <f t="shared" si="17"/>
        <v xml:space="preserve"> </v>
      </c>
      <c r="F65" s="19" t="str">
        <f t="shared" si="17"/>
        <v xml:space="preserve"> </v>
      </c>
      <c r="G65" s="19" t="str">
        <f t="shared" si="17"/>
        <v xml:space="preserve"> </v>
      </c>
      <c r="H65" s="19" t="str">
        <f t="shared" si="17"/>
        <v xml:space="preserve"> </v>
      </c>
      <c r="I65" s="19" t="str">
        <f t="shared" si="17"/>
        <v xml:space="preserve"> </v>
      </c>
      <c r="J65" s="19" t="str">
        <f t="shared" si="17"/>
        <v xml:space="preserve"> </v>
      </c>
      <c r="K65" s="19" t="str">
        <f t="shared" si="17"/>
        <v xml:space="preserve"> </v>
      </c>
      <c r="L65" s="19" t="str">
        <f t="shared" si="17"/>
        <v xml:space="preserve"> </v>
      </c>
      <c r="M65" s="20" t="str">
        <f t="shared" si="17"/>
        <v xml:space="preserve"> </v>
      </c>
      <c r="N65" s="393" t="str">
        <f>IF(ISERROR((AVERAGE(B65:M65))/12*COUNT(B65:M65)),"",(AVERAGE(B65:M65))/12*COUNT(B65:M65))</f>
        <v/>
      </c>
      <c r="O65" s="394"/>
    </row>
    <row r="66" spans="1:15" ht="10.8" thickBot="1">
      <c r="A66" s="239" t="str">
        <f>CONCATENATE(A61," to ",A60)</f>
        <v>2012 to 2013</v>
      </c>
      <c r="B66" s="19" t="str">
        <f aca="true" t="shared" si="18" ref="B66:M66">IF(B60=0," ",IF(B61=0," ",(B60-B61)/B61))</f>
        <v xml:space="preserve"> </v>
      </c>
      <c r="C66" s="19" t="str">
        <f t="shared" si="18"/>
        <v xml:space="preserve"> </v>
      </c>
      <c r="D66" s="19" t="str">
        <f t="shared" si="18"/>
        <v xml:space="preserve"> </v>
      </c>
      <c r="E66" s="19" t="str">
        <f t="shared" si="18"/>
        <v xml:space="preserve"> </v>
      </c>
      <c r="F66" s="19" t="str">
        <f t="shared" si="18"/>
        <v xml:space="preserve"> </v>
      </c>
      <c r="G66" s="19" t="str">
        <f t="shared" si="18"/>
        <v xml:space="preserve"> </v>
      </c>
      <c r="H66" s="19" t="str">
        <f t="shared" si="18"/>
        <v xml:space="preserve"> </v>
      </c>
      <c r="I66" s="19" t="str">
        <f t="shared" si="18"/>
        <v xml:space="preserve"> </v>
      </c>
      <c r="J66" s="19" t="str">
        <f t="shared" si="18"/>
        <v xml:space="preserve"> </v>
      </c>
      <c r="K66" s="19" t="str">
        <f t="shared" si="18"/>
        <v xml:space="preserve"> </v>
      </c>
      <c r="L66" s="19" t="str">
        <f t="shared" si="18"/>
        <v xml:space="preserve"> </v>
      </c>
      <c r="M66" s="20" t="str">
        <f t="shared" si="18"/>
        <v xml:space="preserve"> </v>
      </c>
      <c r="N66" s="393" t="str">
        <f>IF(ISERROR((AVERAGE(B66:M66))/12*COUNT(B66:M66)),"",(AVERAGE(B66:M66))/12*COUNT(B66:M66))</f>
        <v/>
      </c>
      <c r="O66" s="394"/>
    </row>
    <row r="67" spans="1:15" ht="12.6" thickBot="1">
      <c r="A67" s="395" t="s">
        <v>20</v>
      </c>
      <c r="B67" s="396"/>
      <c r="C67" s="222">
        <f>COUNTIF(B58:M61,"&gt;0")</f>
        <v>0</v>
      </c>
      <c r="D67" s="396" t="s">
        <v>21</v>
      </c>
      <c r="E67" s="396"/>
      <c r="F67" s="396"/>
      <c r="G67" s="222">
        <f>COUNT(B64:M66)</f>
        <v>0</v>
      </c>
      <c r="H67" s="396" t="s">
        <v>22</v>
      </c>
      <c r="I67" s="396"/>
      <c r="J67" s="223" t="e">
        <f>SUM(B58:M61)/SUM(B138:M141)</f>
        <v>#DIV/0!</v>
      </c>
      <c r="K67" s="396" t="s">
        <v>29</v>
      </c>
      <c r="L67" s="396"/>
      <c r="M67" s="396"/>
      <c r="N67" s="397">
        <f>SUM(N64:N66)</f>
        <v>0</v>
      </c>
      <c r="O67" s="398"/>
    </row>
    <row r="68" spans="1:15" s="26" customFormat="1" ht="4.95" customHeight="1" thickBot="1" thickTop="1">
      <c r="A68" s="36"/>
      <c r="B68" s="36"/>
      <c r="C68" s="36"/>
      <c r="D68" s="36"/>
      <c r="E68" s="36"/>
      <c r="F68" s="36"/>
      <c r="G68" s="36"/>
      <c r="H68" s="36"/>
      <c r="I68" s="36"/>
      <c r="J68" s="36"/>
      <c r="K68" s="36"/>
      <c r="L68" s="36"/>
      <c r="M68" s="36"/>
      <c r="N68" s="37" t="str">
        <f>IF(COUNTIF(B68:M68,"&gt;0")=12,SUM(B68:M68),"")</f>
        <v/>
      </c>
      <c r="O68" s="39"/>
    </row>
    <row r="69" spans="1:15" ht="12.6" thickTop="1">
      <c r="A69" s="422" t="str">
        <f>CONCATENATE($A$16," Trip Volumes")</f>
        <v>Dispatch Trip Volumes</v>
      </c>
      <c r="B69" s="423"/>
      <c r="C69" s="423"/>
      <c r="D69" s="423"/>
      <c r="E69" s="423"/>
      <c r="F69" s="423"/>
      <c r="G69" s="423"/>
      <c r="H69" s="423"/>
      <c r="I69" s="423"/>
      <c r="J69" s="423"/>
      <c r="K69" s="423"/>
      <c r="L69" s="423"/>
      <c r="M69" s="423"/>
      <c r="N69" s="423"/>
      <c r="O69" s="424"/>
    </row>
    <row r="70" spans="1:15" ht="10.8" thickBot="1">
      <c r="A70" s="425" t="str">
        <f aca="true" t="shared" si="19" ref="A70">$A$136</f>
        <v>Summary of Monthly Data</v>
      </c>
      <c r="B70" s="426"/>
      <c r="C70" s="426"/>
      <c r="D70" s="426"/>
      <c r="E70" s="426"/>
      <c r="F70" s="426"/>
      <c r="G70" s="426"/>
      <c r="H70" s="426"/>
      <c r="I70" s="426"/>
      <c r="J70" s="426"/>
      <c r="K70" s="426"/>
      <c r="L70" s="426"/>
      <c r="M70" s="426"/>
      <c r="N70" s="426"/>
      <c r="O70" s="427"/>
    </row>
    <row r="71" spans="1:15" ht="11.25">
      <c r="A71" s="216" t="str">
        <f>$A$16</f>
        <v>Dispatch</v>
      </c>
      <c r="B71" s="217" t="str">
        <f>$B$14</f>
        <v>Jan.</v>
      </c>
      <c r="C71" s="217" t="str">
        <f>$C$14</f>
        <v>Feb.</v>
      </c>
      <c r="D71" s="217" t="str">
        <f>$D$14</f>
        <v>Mar.</v>
      </c>
      <c r="E71" s="217" t="str">
        <f>$E$14</f>
        <v>Apr.</v>
      </c>
      <c r="F71" s="217" t="str">
        <f>$F$14</f>
        <v>May</v>
      </c>
      <c r="G71" s="217" t="str">
        <f>$G$14</f>
        <v>Jun.</v>
      </c>
      <c r="H71" s="217" t="str">
        <f>$H$14</f>
        <v>Jul.</v>
      </c>
      <c r="I71" s="217" t="str">
        <f>$I$14</f>
        <v>Aug.</v>
      </c>
      <c r="J71" s="217" t="str">
        <f>$J$14</f>
        <v>Sep.</v>
      </c>
      <c r="K71" s="217" t="str">
        <f>$K$14</f>
        <v>Oct.</v>
      </c>
      <c r="L71" s="217" t="str">
        <f>$L$14</f>
        <v>Nov.</v>
      </c>
      <c r="M71" s="218" t="str">
        <f>$M$14</f>
        <v>Dec.</v>
      </c>
      <c r="N71" s="410" t="str">
        <f>$N$14</f>
        <v>12 Month Total</v>
      </c>
      <c r="O71" s="428"/>
    </row>
    <row r="72" spans="1:15" ht="11.25">
      <c r="A72" s="219">
        <f>$A$14</f>
        <v>2015</v>
      </c>
      <c r="B72" s="13">
        <f aca="true" t="shared" si="20" ref="B72:N72">B16</f>
        <v>0</v>
      </c>
      <c r="C72" s="13">
        <f t="shared" si="20"/>
        <v>0</v>
      </c>
      <c r="D72" s="13">
        <f t="shared" si="20"/>
        <v>0</v>
      </c>
      <c r="E72" s="13">
        <f t="shared" si="20"/>
        <v>0</v>
      </c>
      <c r="F72" s="13">
        <f t="shared" si="20"/>
        <v>0</v>
      </c>
      <c r="G72" s="13">
        <f t="shared" si="20"/>
        <v>0</v>
      </c>
      <c r="H72" s="13">
        <f t="shared" si="20"/>
        <v>0</v>
      </c>
      <c r="I72" s="13">
        <f t="shared" si="20"/>
        <v>0</v>
      </c>
      <c r="J72" s="13">
        <f t="shared" si="20"/>
        <v>0</v>
      </c>
      <c r="K72" s="13">
        <f t="shared" si="20"/>
        <v>0</v>
      </c>
      <c r="L72" s="23">
        <f t="shared" si="20"/>
        <v>0</v>
      </c>
      <c r="M72" s="14">
        <f t="shared" si="20"/>
        <v>0</v>
      </c>
      <c r="N72" s="420" t="str">
        <f t="shared" si="20"/>
        <v/>
      </c>
      <c r="O72" s="429"/>
    </row>
    <row r="73" spans="1:15" ht="11.25">
      <c r="A73" s="220">
        <f>$A$22</f>
        <v>2014</v>
      </c>
      <c r="B73" s="15">
        <f aca="true" t="shared" si="21" ref="B73:N73">B24</f>
        <v>0</v>
      </c>
      <c r="C73" s="15">
        <f t="shared" si="21"/>
        <v>0</v>
      </c>
      <c r="D73" s="15">
        <f t="shared" si="21"/>
        <v>0</v>
      </c>
      <c r="E73" s="15">
        <f t="shared" si="21"/>
        <v>0</v>
      </c>
      <c r="F73" s="15">
        <f t="shared" si="21"/>
        <v>0</v>
      </c>
      <c r="G73" s="15">
        <f t="shared" si="21"/>
        <v>0</v>
      </c>
      <c r="H73" s="15">
        <f t="shared" si="21"/>
        <v>0</v>
      </c>
      <c r="I73" s="15">
        <f t="shared" si="21"/>
        <v>0</v>
      </c>
      <c r="J73" s="15">
        <f t="shared" si="21"/>
        <v>0</v>
      </c>
      <c r="K73" s="15">
        <f t="shared" si="21"/>
        <v>0</v>
      </c>
      <c r="L73" s="15">
        <f t="shared" si="21"/>
        <v>0</v>
      </c>
      <c r="M73" s="16">
        <f t="shared" si="21"/>
        <v>0</v>
      </c>
      <c r="N73" s="417" t="str">
        <f t="shared" si="21"/>
        <v/>
      </c>
      <c r="O73" s="419"/>
    </row>
    <row r="74" spans="1:15" ht="11.25">
      <c r="A74" s="220">
        <f>$A$30</f>
        <v>2013</v>
      </c>
      <c r="B74" s="15">
        <f aca="true" t="shared" si="22" ref="B74:N74">B32</f>
        <v>0</v>
      </c>
      <c r="C74" s="15">
        <f t="shared" si="22"/>
        <v>0</v>
      </c>
      <c r="D74" s="15">
        <f t="shared" si="22"/>
        <v>0</v>
      </c>
      <c r="E74" s="15">
        <f t="shared" si="22"/>
        <v>0</v>
      </c>
      <c r="F74" s="15">
        <f t="shared" si="22"/>
        <v>0</v>
      </c>
      <c r="G74" s="15">
        <f t="shared" si="22"/>
        <v>0</v>
      </c>
      <c r="H74" s="15">
        <f t="shared" si="22"/>
        <v>0</v>
      </c>
      <c r="I74" s="15">
        <f t="shared" si="22"/>
        <v>0</v>
      </c>
      <c r="J74" s="15">
        <f t="shared" si="22"/>
        <v>0</v>
      </c>
      <c r="K74" s="15">
        <f t="shared" si="22"/>
        <v>0</v>
      </c>
      <c r="L74" s="15">
        <f t="shared" si="22"/>
        <v>0</v>
      </c>
      <c r="M74" s="16">
        <f t="shared" si="22"/>
        <v>0</v>
      </c>
      <c r="N74" s="417" t="str">
        <f t="shared" si="22"/>
        <v/>
      </c>
      <c r="O74" s="419"/>
    </row>
    <row r="75" spans="1:15" ht="11.25">
      <c r="A75" s="221">
        <f>$A$38</f>
        <v>2012</v>
      </c>
      <c r="B75" s="57">
        <f aca="true" t="shared" si="23" ref="B75:N75">B40</f>
        <v>0</v>
      </c>
      <c r="C75" s="17">
        <f t="shared" si="23"/>
        <v>0</v>
      </c>
      <c r="D75" s="17">
        <f t="shared" si="23"/>
        <v>0</v>
      </c>
      <c r="E75" s="17">
        <f t="shared" si="23"/>
        <v>0</v>
      </c>
      <c r="F75" s="17">
        <f t="shared" si="23"/>
        <v>0</v>
      </c>
      <c r="G75" s="17">
        <f t="shared" si="23"/>
        <v>0</v>
      </c>
      <c r="H75" s="17">
        <f t="shared" si="23"/>
        <v>0</v>
      </c>
      <c r="I75" s="17">
        <f t="shared" si="23"/>
        <v>0</v>
      </c>
      <c r="J75" s="17">
        <f t="shared" si="23"/>
        <v>0</v>
      </c>
      <c r="K75" s="17">
        <f t="shared" si="23"/>
        <v>0</v>
      </c>
      <c r="L75" s="17">
        <f t="shared" si="23"/>
        <v>0</v>
      </c>
      <c r="M75" s="18">
        <f t="shared" si="23"/>
        <v>0</v>
      </c>
      <c r="N75" s="417" t="str">
        <f t="shared" si="23"/>
        <v/>
      </c>
      <c r="O75" s="419"/>
    </row>
    <row r="76" spans="1:15" ht="10.8" thickBot="1">
      <c r="A76" s="434" t="str">
        <f>$A$142</f>
        <v>Same Month Comparisons (Year-Over-Year)</v>
      </c>
      <c r="B76" s="435"/>
      <c r="C76" s="435"/>
      <c r="D76" s="435"/>
      <c r="E76" s="435"/>
      <c r="F76" s="435"/>
      <c r="G76" s="435"/>
      <c r="H76" s="435"/>
      <c r="I76" s="435"/>
      <c r="J76" s="435"/>
      <c r="K76" s="435"/>
      <c r="L76" s="435"/>
      <c r="M76" s="435"/>
      <c r="N76" s="435"/>
      <c r="O76" s="394"/>
    </row>
    <row r="77" spans="1:15" ht="11.25">
      <c r="A77" s="216" t="str">
        <f>$A$16</f>
        <v>Dispatch</v>
      </c>
      <c r="B77" s="217" t="str">
        <f>$B$14</f>
        <v>Jan.</v>
      </c>
      <c r="C77" s="217" t="str">
        <f>$C$14</f>
        <v>Feb.</v>
      </c>
      <c r="D77" s="217" t="str">
        <f>$D$14</f>
        <v>Mar.</v>
      </c>
      <c r="E77" s="217" t="str">
        <f>$E$14</f>
        <v>Apr.</v>
      </c>
      <c r="F77" s="217" t="str">
        <f>$F$14</f>
        <v>May</v>
      </c>
      <c r="G77" s="217" t="str">
        <f>$G$14</f>
        <v>Jun.</v>
      </c>
      <c r="H77" s="217" t="str">
        <f>$H$14</f>
        <v>Jul.</v>
      </c>
      <c r="I77" s="217" t="str">
        <f>$I$14</f>
        <v>Aug.</v>
      </c>
      <c r="J77" s="217" t="str">
        <f>$J$14</f>
        <v>Sep.</v>
      </c>
      <c r="K77" s="217" t="str">
        <f>$K$14</f>
        <v>Oct.</v>
      </c>
      <c r="L77" s="217" t="str">
        <f>$L$14</f>
        <v>Nov.</v>
      </c>
      <c r="M77" s="218" t="str">
        <f>$M$14</f>
        <v>Dec.</v>
      </c>
      <c r="N77" s="415" t="str">
        <f aca="true" t="shared" si="24" ref="N77">$N$63</f>
        <v>Change</v>
      </c>
      <c r="O77" s="416"/>
    </row>
    <row r="78" spans="1:15" ht="11.25">
      <c r="A78" s="238" t="str">
        <f>CONCATENATE(A73," to ",A72)</f>
        <v>2014 to 2015</v>
      </c>
      <c r="B78" s="226" t="str">
        <f aca="true" t="shared" si="25" ref="B78:M78">IF(B72=0," ",IF(B73=0," ",(B72-B73)/B73))</f>
        <v xml:space="preserve"> </v>
      </c>
      <c r="C78" s="226" t="str">
        <f t="shared" si="25"/>
        <v xml:space="preserve"> </v>
      </c>
      <c r="D78" s="226" t="str">
        <f t="shared" si="25"/>
        <v xml:space="preserve"> </v>
      </c>
      <c r="E78" s="226" t="str">
        <f t="shared" si="25"/>
        <v xml:space="preserve"> </v>
      </c>
      <c r="F78" s="226" t="str">
        <f t="shared" si="25"/>
        <v xml:space="preserve"> </v>
      </c>
      <c r="G78" s="226" t="str">
        <f t="shared" si="25"/>
        <v xml:space="preserve"> </v>
      </c>
      <c r="H78" s="226" t="str">
        <f t="shared" si="25"/>
        <v xml:space="preserve"> </v>
      </c>
      <c r="I78" s="226" t="str">
        <f t="shared" si="25"/>
        <v xml:space="preserve"> </v>
      </c>
      <c r="J78" s="226" t="str">
        <f t="shared" si="25"/>
        <v xml:space="preserve"> </v>
      </c>
      <c r="K78" s="226" t="str">
        <f t="shared" si="25"/>
        <v xml:space="preserve"> </v>
      </c>
      <c r="L78" s="226" t="str">
        <f t="shared" si="25"/>
        <v xml:space="preserve"> </v>
      </c>
      <c r="M78" s="227" t="str">
        <f t="shared" si="25"/>
        <v xml:space="preserve"> </v>
      </c>
      <c r="N78" s="393" t="str">
        <f>IF(ISERROR((AVERAGE(B78:M78))/12*COUNT(B78:M78)),"",(AVERAGE(B78:M78))/12*COUNT(B78:M78))</f>
        <v/>
      </c>
      <c r="O78" s="394"/>
    </row>
    <row r="79" spans="1:15" ht="11.25">
      <c r="A79" s="239" t="str">
        <f>CONCATENATE(A74," to ",A73)</f>
        <v>2013 to 2014</v>
      </c>
      <c r="B79" s="228" t="str">
        <f aca="true" t="shared" si="26" ref="B79:M79">IF(B73=0," ",IF(B74=0," ",(B73-B74)/B74))</f>
        <v xml:space="preserve"> </v>
      </c>
      <c r="C79" s="228" t="str">
        <f t="shared" si="26"/>
        <v xml:space="preserve"> </v>
      </c>
      <c r="D79" s="228" t="str">
        <f t="shared" si="26"/>
        <v xml:space="preserve"> </v>
      </c>
      <c r="E79" s="228" t="str">
        <f t="shared" si="26"/>
        <v xml:space="preserve"> </v>
      </c>
      <c r="F79" s="228" t="str">
        <f t="shared" si="26"/>
        <v xml:space="preserve"> </v>
      </c>
      <c r="G79" s="228" t="str">
        <f t="shared" si="26"/>
        <v xml:space="preserve"> </v>
      </c>
      <c r="H79" s="228" t="str">
        <f t="shared" si="26"/>
        <v xml:space="preserve"> </v>
      </c>
      <c r="I79" s="228" t="str">
        <f t="shared" si="26"/>
        <v xml:space="preserve"> </v>
      </c>
      <c r="J79" s="228" t="str">
        <f t="shared" si="26"/>
        <v xml:space="preserve"> </v>
      </c>
      <c r="K79" s="228" t="str">
        <f t="shared" si="26"/>
        <v xml:space="preserve"> </v>
      </c>
      <c r="L79" s="228" t="str">
        <f t="shared" si="26"/>
        <v xml:space="preserve"> </v>
      </c>
      <c r="M79" s="229" t="str">
        <f t="shared" si="26"/>
        <v xml:space="preserve"> </v>
      </c>
      <c r="N79" s="393" t="str">
        <f>IF(ISERROR((AVERAGE(B79:M79))/12*COUNT(B79:M79)),"",(AVERAGE(B79:M79))/12*COUNT(B79:M79))</f>
        <v/>
      </c>
      <c r="O79" s="394"/>
    </row>
    <row r="80" spans="1:15" ht="10.8" thickBot="1">
      <c r="A80" s="239" t="str">
        <f>CONCATENATE(A75," to ",A74)</f>
        <v>2012 to 2013</v>
      </c>
      <c r="B80" s="228" t="str">
        <f aca="true" t="shared" si="27" ref="B80:M80">IF(B74=0," ",IF(B75=0," ",(B74-B75)/B75))</f>
        <v xml:space="preserve"> </v>
      </c>
      <c r="C80" s="228" t="str">
        <f t="shared" si="27"/>
        <v xml:space="preserve"> </v>
      </c>
      <c r="D80" s="228" t="str">
        <f t="shared" si="27"/>
        <v xml:space="preserve"> </v>
      </c>
      <c r="E80" s="228" t="str">
        <f t="shared" si="27"/>
        <v xml:space="preserve"> </v>
      </c>
      <c r="F80" s="228" t="str">
        <f t="shared" si="27"/>
        <v xml:space="preserve"> </v>
      </c>
      <c r="G80" s="228" t="str">
        <f t="shared" si="27"/>
        <v xml:space="preserve"> </v>
      </c>
      <c r="H80" s="228" t="str">
        <f t="shared" si="27"/>
        <v xml:space="preserve"> </v>
      </c>
      <c r="I80" s="228" t="str">
        <f t="shared" si="27"/>
        <v xml:space="preserve"> </v>
      </c>
      <c r="J80" s="228" t="str">
        <f t="shared" si="27"/>
        <v xml:space="preserve"> </v>
      </c>
      <c r="K80" s="228" t="str">
        <f t="shared" si="27"/>
        <v xml:space="preserve"> </v>
      </c>
      <c r="L80" s="228" t="str">
        <f t="shared" si="27"/>
        <v xml:space="preserve"> </v>
      </c>
      <c r="M80" s="229" t="str">
        <f t="shared" si="27"/>
        <v xml:space="preserve"> </v>
      </c>
      <c r="N80" s="393" t="str">
        <f>IF(ISERROR((AVERAGE(B80:M80))/12*COUNT(B80:M80)),"",(AVERAGE(B80:M80))/12*COUNT(B80:M80))</f>
        <v/>
      </c>
      <c r="O80" s="394"/>
    </row>
    <row r="81" spans="1:15" ht="12.6" thickBot="1">
      <c r="A81" s="395" t="s">
        <v>20</v>
      </c>
      <c r="B81" s="396"/>
      <c r="C81" s="222">
        <f>COUNTIF(B72:M75,"&gt;0")</f>
        <v>0</v>
      </c>
      <c r="D81" s="396" t="s">
        <v>21</v>
      </c>
      <c r="E81" s="396"/>
      <c r="F81" s="396"/>
      <c r="G81" s="222">
        <f>COUNT(B78:M80)</f>
        <v>0</v>
      </c>
      <c r="H81" s="396" t="s">
        <v>22</v>
      </c>
      <c r="I81" s="396"/>
      <c r="J81" s="223" t="e">
        <f>SUM(B72:M75)/SUM(B138:M141)</f>
        <v>#DIV/0!</v>
      </c>
      <c r="K81" s="396" t="str">
        <f>$K$67</f>
        <v>Total Increase:</v>
      </c>
      <c r="L81" s="396"/>
      <c r="M81" s="396"/>
      <c r="N81" s="397">
        <f>SUM(N78:N80)</f>
        <v>0</v>
      </c>
      <c r="O81" s="398"/>
    </row>
    <row r="82" spans="1:14" s="26" customFormat="1" ht="4.05" customHeight="1" thickBot="1" thickTop="1">
      <c r="A82" s="24"/>
      <c r="B82" s="24"/>
      <c r="C82" s="24"/>
      <c r="D82" s="24"/>
      <c r="E82" s="24"/>
      <c r="F82" s="24"/>
      <c r="G82" s="24"/>
      <c r="H82" s="24"/>
      <c r="I82" s="24"/>
      <c r="J82" s="24"/>
      <c r="K82" s="24"/>
      <c r="L82" s="24"/>
      <c r="M82" s="24"/>
      <c r="N82" s="25" t="str">
        <f>IF(COUNTIF(B82:M82,"&gt;0")=12,SUM(B82:M82),"")</f>
        <v/>
      </c>
    </row>
    <row r="83" spans="1:15" ht="12.6" thickTop="1">
      <c r="A83" s="422" t="str">
        <f>CONCATENATE($A$17," Trip Volumes")</f>
        <v>No loads Trip Volumes</v>
      </c>
      <c r="B83" s="423"/>
      <c r="C83" s="423"/>
      <c r="D83" s="423"/>
      <c r="E83" s="423"/>
      <c r="F83" s="423"/>
      <c r="G83" s="423"/>
      <c r="H83" s="423"/>
      <c r="I83" s="423"/>
      <c r="J83" s="423"/>
      <c r="K83" s="423"/>
      <c r="L83" s="423"/>
      <c r="M83" s="423"/>
      <c r="N83" s="423"/>
      <c r="O83" s="424"/>
    </row>
    <row r="84" spans="1:15" ht="10.8" thickBot="1">
      <c r="A84" s="425" t="str">
        <f aca="true" t="shared" si="28" ref="A84">$A$136</f>
        <v>Summary of Monthly Data</v>
      </c>
      <c r="B84" s="426"/>
      <c r="C84" s="426"/>
      <c r="D84" s="426"/>
      <c r="E84" s="426"/>
      <c r="F84" s="426"/>
      <c r="G84" s="426"/>
      <c r="H84" s="426"/>
      <c r="I84" s="426"/>
      <c r="J84" s="426"/>
      <c r="K84" s="426"/>
      <c r="L84" s="426"/>
      <c r="M84" s="426"/>
      <c r="N84" s="426"/>
      <c r="O84" s="427"/>
    </row>
    <row r="85" spans="1:15" ht="11.25">
      <c r="A85" s="216" t="str">
        <f>$A$17</f>
        <v>No loads</v>
      </c>
      <c r="B85" s="217" t="str">
        <f>$B$14</f>
        <v>Jan.</v>
      </c>
      <c r="C85" s="217" t="str">
        <f>$C$14</f>
        <v>Feb.</v>
      </c>
      <c r="D85" s="217" t="str">
        <f>$D$14</f>
        <v>Mar.</v>
      </c>
      <c r="E85" s="217" t="str">
        <f>$E$14</f>
        <v>Apr.</v>
      </c>
      <c r="F85" s="217" t="str">
        <f>$F$14</f>
        <v>May</v>
      </c>
      <c r="G85" s="217" t="str">
        <f>$G$14</f>
        <v>Jun.</v>
      </c>
      <c r="H85" s="217" t="str">
        <f>$H$14</f>
        <v>Jul.</v>
      </c>
      <c r="I85" s="217" t="str">
        <f>$I$14</f>
        <v>Aug.</v>
      </c>
      <c r="J85" s="217" t="str">
        <f>$J$14</f>
        <v>Sep.</v>
      </c>
      <c r="K85" s="217" t="str">
        <f>$K$14</f>
        <v>Oct.</v>
      </c>
      <c r="L85" s="217" t="str">
        <f>$L$14</f>
        <v>Nov.</v>
      </c>
      <c r="M85" s="218" t="str">
        <f>$M$14</f>
        <v>Dec.</v>
      </c>
      <c r="N85" s="410" t="str">
        <f>$N$14</f>
        <v>12 Month Total</v>
      </c>
      <c r="O85" s="428"/>
    </row>
    <row r="86" spans="1:15" ht="11.25">
      <c r="A86" s="219">
        <f>$A$14</f>
        <v>2015</v>
      </c>
      <c r="B86" s="13">
        <f aca="true" t="shared" si="29" ref="B86:N86">B17</f>
        <v>0</v>
      </c>
      <c r="C86" s="13">
        <f t="shared" si="29"/>
        <v>0</v>
      </c>
      <c r="D86" s="13">
        <f t="shared" si="29"/>
        <v>0</v>
      </c>
      <c r="E86" s="13">
        <f t="shared" si="29"/>
        <v>0</v>
      </c>
      <c r="F86" s="13">
        <f t="shared" si="29"/>
        <v>0</v>
      </c>
      <c r="G86" s="13">
        <f t="shared" si="29"/>
        <v>0</v>
      </c>
      <c r="H86" s="13">
        <f t="shared" si="29"/>
        <v>0</v>
      </c>
      <c r="I86" s="13">
        <f t="shared" si="29"/>
        <v>0</v>
      </c>
      <c r="J86" s="13">
        <f t="shared" si="29"/>
        <v>0</v>
      </c>
      <c r="K86" s="13">
        <f t="shared" si="29"/>
        <v>0</v>
      </c>
      <c r="L86" s="23">
        <f t="shared" si="29"/>
        <v>0</v>
      </c>
      <c r="M86" s="14">
        <f t="shared" si="29"/>
        <v>0</v>
      </c>
      <c r="N86" s="420" t="str">
        <f t="shared" si="29"/>
        <v/>
      </c>
      <c r="O86" s="429"/>
    </row>
    <row r="87" spans="1:15" ht="11.25">
      <c r="A87" s="220">
        <f>$A$22</f>
        <v>2014</v>
      </c>
      <c r="B87" s="15">
        <f aca="true" t="shared" si="30" ref="B87:N87">B25</f>
        <v>0</v>
      </c>
      <c r="C87" s="15">
        <f t="shared" si="30"/>
        <v>0</v>
      </c>
      <c r="D87" s="15">
        <f t="shared" si="30"/>
        <v>0</v>
      </c>
      <c r="E87" s="15">
        <f t="shared" si="30"/>
        <v>0</v>
      </c>
      <c r="F87" s="15">
        <f t="shared" si="30"/>
        <v>0</v>
      </c>
      <c r="G87" s="15">
        <f t="shared" si="30"/>
        <v>0</v>
      </c>
      <c r="H87" s="15">
        <f t="shared" si="30"/>
        <v>0</v>
      </c>
      <c r="I87" s="15">
        <f t="shared" si="30"/>
        <v>0</v>
      </c>
      <c r="J87" s="15">
        <f t="shared" si="30"/>
        <v>0</v>
      </c>
      <c r="K87" s="15">
        <f t="shared" si="30"/>
        <v>0</v>
      </c>
      <c r="L87" s="15">
        <f t="shared" si="30"/>
        <v>0</v>
      </c>
      <c r="M87" s="16">
        <f t="shared" si="30"/>
        <v>0</v>
      </c>
      <c r="N87" s="417" t="str">
        <f t="shared" si="30"/>
        <v/>
      </c>
      <c r="O87" s="419"/>
    </row>
    <row r="88" spans="1:15" ht="11.25">
      <c r="A88" s="220">
        <f>$A$30</f>
        <v>2013</v>
      </c>
      <c r="B88" s="15">
        <f aca="true" t="shared" si="31" ref="B88:N88">B33</f>
        <v>0</v>
      </c>
      <c r="C88" s="15">
        <f t="shared" si="31"/>
        <v>0</v>
      </c>
      <c r="D88" s="15">
        <f t="shared" si="31"/>
        <v>0</v>
      </c>
      <c r="E88" s="15">
        <f t="shared" si="31"/>
        <v>0</v>
      </c>
      <c r="F88" s="15">
        <f t="shared" si="31"/>
        <v>0</v>
      </c>
      <c r="G88" s="15">
        <f t="shared" si="31"/>
        <v>0</v>
      </c>
      <c r="H88" s="15">
        <f t="shared" si="31"/>
        <v>0</v>
      </c>
      <c r="I88" s="15">
        <f t="shared" si="31"/>
        <v>0</v>
      </c>
      <c r="J88" s="15">
        <f t="shared" si="31"/>
        <v>0</v>
      </c>
      <c r="K88" s="15">
        <f t="shared" si="31"/>
        <v>0</v>
      </c>
      <c r="L88" s="15">
        <f t="shared" si="31"/>
        <v>0</v>
      </c>
      <c r="M88" s="16">
        <f t="shared" si="31"/>
        <v>0</v>
      </c>
      <c r="N88" s="417" t="str">
        <f t="shared" si="31"/>
        <v/>
      </c>
      <c r="O88" s="419"/>
    </row>
    <row r="89" spans="1:15" ht="11.25">
      <c r="A89" s="221">
        <f>$A$38</f>
        <v>2012</v>
      </c>
      <c r="B89" s="57">
        <f aca="true" t="shared" si="32" ref="B89:N89">B41</f>
        <v>0</v>
      </c>
      <c r="C89" s="17">
        <f t="shared" si="32"/>
        <v>0</v>
      </c>
      <c r="D89" s="17">
        <f t="shared" si="32"/>
        <v>0</v>
      </c>
      <c r="E89" s="17">
        <f t="shared" si="32"/>
        <v>0</v>
      </c>
      <c r="F89" s="17">
        <f t="shared" si="32"/>
        <v>0</v>
      </c>
      <c r="G89" s="17">
        <f t="shared" si="32"/>
        <v>0</v>
      </c>
      <c r="H89" s="17">
        <f t="shared" si="32"/>
        <v>0</v>
      </c>
      <c r="I89" s="17">
        <f t="shared" si="32"/>
        <v>0</v>
      </c>
      <c r="J89" s="17">
        <f t="shared" si="32"/>
        <v>0</v>
      </c>
      <c r="K89" s="17">
        <f t="shared" si="32"/>
        <v>0</v>
      </c>
      <c r="L89" s="17">
        <f t="shared" si="32"/>
        <v>0</v>
      </c>
      <c r="M89" s="18">
        <f t="shared" si="32"/>
        <v>0</v>
      </c>
      <c r="N89" s="417" t="str">
        <f t="shared" si="32"/>
        <v/>
      </c>
      <c r="O89" s="419"/>
    </row>
    <row r="90" spans="1:15" ht="10.8" thickBot="1">
      <c r="A90" s="412" t="str">
        <f>$A$142</f>
        <v>Same Month Comparisons (Year-Over-Year)</v>
      </c>
      <c r="B90" s="413"/>
      <c r="C90" s="413"/>
      <c r="D90" s="413"/>
      <c r="E90" s="413"/>
      <c r="F90" s="413"/>
      <c r="G90" s="413"/>
      <c r="H90" s="413"/>
      <c r="I90" s="413"/>
      <c r="J90" s="413"/>
      <c r="K90" s="413"/>
      <c r="L90" s="413"/>
      <c r="M90" s="413"/>
      <c r="N90" s="413"/>
      <c r="O90" s="414"/>
    </row>
    <row r="91" spans="1:15" ht="11.25">
      <c r="A91" s="216" t="str">
        <f>$A$17</f>
        <v>No loads</v>
      </c>
      <c r="B91" s="217" t="str">
        <f>$B$14</f>
        <v>Jan.</v>
      </c>
      <c r="C91" s="217" t="str">
        <f>$C$14</f>
        <v>Feb.</v>
      </c>
      <c r="D91" s="217" t="str">
        <f>$D$14</f>
        <v>Mar.</v>
      </c>
      <c r="E91" s="217" t="str">
        <f>$E$14</f>
        <v>Apr.</v>
      </c>
      <c r="F91" s="217" t="str">
        <f>$F$14</f>
        <v>May</v>
      </c>
      <c r="G91" s="217" t="str">
        <f>$G$14</f>
        <v>Jun.</v>
      </c>
      <c r="H91" s="217" t="str">
        <f>$H$14</f>
        <v>Jul.</v>
      </c>
      <c r="I91" s="217" t="str">
        <f>$I$14</f>
        <v>Aug.</v>
      </c>
      <c r="J91" s="217" t="str">
        <f>$J$14</f>
        <v>Sep.</v>
      </c>
      <c r="K91" s="217" t="str">
        <f>$K$14</f>
        <v>Oct.</v>
      </c>
      <c r="L91" s="217" t="str">
        <f>$L$14</f>
        <v>Nov.</v>
      </c>
      <c r="M91" s="218" t="str">
        <f>$M$14</f>
        <v>Dec.</v>
      </c>
      <c r="N91" s="415" t="str">
        <f aca="true" t="shared" si="33" ref="N91">$N$63</f>
        <v>Change</v>
      </c>
      <c r="O91" s="416"/>
    </row>
    <row r="92" spans="1:15" ht="11.25">
      <c r="A92" s="238" t="str">
        <f>CONCATENATE(A87," to ",A86)</f>
        <v>2014 to 2015</v>
      </c>
      <c r="B92" s="226" t="str">
        <f aca="true" t="shared" si="34" ref="B92:M92">IF(B86=0," ",IF(B87=0," ",(B86-B87)/B87))</f>
        <v xml:space="preserve"> </v>
      </c>
      <c r="C92" s="226" t="str">
        <f t="shared" si="34"/>
        <v xml:space="preserve"> </v>
      </c>
      <c r="D92" s="226" t="str">
        <f t="shared" si="34"/>
        <v xml:space="preserve"> </v>
      </c>
      <c r="E92" s="226" t="str">
        <f t="shared" si="34"/>
        <v xml:space="preserve"> </v>
      </c>
      <c r="F92" s="226" t="str">
        <f t="shared" si="34"/>
        <v xml:space="preserve"> </v>
      </c>
      <c r="G92" s="226" t="str">
        <f t="shared" si="34"/>
        <v xml:space="preserve"> </v>
      </c>
      <c r="H92" s="226" t="str">
        <f t="shared" si="34"/>
        <v xml:space="preserve"> </v>
      </c>
      <c r="I92" s="226" t="str">
        <f t="shared" si="34"/>
        <v xml:space="preserve"> </v>
      </c>
      <c r="J92" s="226" t="str">
        <f t="shared" si="34"/>
        <v xml:space="preserve"> </v>
      </c>
      <c r="K92" s="226" t="str">
        <f t="shared" si="34"/>
        <v xml:space="preserve"> </v>
      </c>
      <c r="L92" s="226" t="str">
        <f t="shared" si="34"/>
        <v xml:space="preserve"> </v>
      </c>
      <c r="M92" s="227" t="str">
        <f t="shared" si="34"/>
        <v xml:space="preserve"> </v>
      </c>
      <c r="N92" s="393" t="str">
        <f>IF(ISERROR((AVERAGE(B92:M92))/12*COUNT(B92:M92)),"",(AVERAGE(B92:M92))/12*COUNT(B92:M92))</f>
        <v/>
      </c>
      <c r="O92" s="394"/>
    </row>
    <row r="93" spans="1:15" ht="11.25">
      <c r="A93" s="239" t="str">
        <f>CONCATENATE(A88," to ",A87)</f>
        <v>2013 to 2014</v>
      </c>
      <c r="B93" s="228" t="str">
        <f aca="true" t="shared" si="35" ref="B93:M93">IF(B87=0," ",IF(B88=0," ",(B87-B88)/B88))</f>
        <v xml:space="preserve"> </v>
      </c>
      <c r="C93" s="228" t="str">
        <f t="shared" si="35"/>
        <v xml:space="preserve"> </v>
      </c>
      <c r="D93" s="228" t="str">
        <f t="shared" si="35"/>
        <v xml:space="preserve"> </v>
      </c>
      <c r="E93" s="228" t="str">
        <f t="shared" si="35"/>
        <v xml:space="preserve"> </v>
      </c>
      <c r="F93" s="228" t="str">
        <f t="shared" si="35"/>
        <v xml:space="preserve"> </v>
      </c>
      <c r="G93" s="228" t="str">
        <f t="shared" si="35"/>
        <v xml:space="preserve"> </v>
      </c>
      <c r="H93" s="228" t="str">
        <f t="shared" si="35"/>
        <v xml:space="preserve"> </v>
      </c>
      <c r="I93" s="228" t="str">
        <f t="shared" si="35"/>
        <v xml:space="preserve"> </v>
      </c>
      <c r="J93" s="228" t="str">
        <f t="shared" si="35"/>
        <v xml:space="preserve"> </v>
      </c>
      <c r="K93" s="228" t="str">
        <f t="shared" si="35"/>
        <v xml:space="preserve"> </v>
      </c>
      <c r="L93" s="228" t="str">
        <f t="shared" si="35"/>
        <v xml:space="preserve"> </v>
      </c>
      <c r="M93" s="229" t="str">
        <f t="shared" si="35"/>
        <v xml:space="preserve"> </v>
      </c>
      <c r="N93" s="393" t="str">
        <f>IF(ISERROR((AVERAGE(B93:M93))/12*COUNT(B93:M93)),"",(AVERAGE(B93:M93))/12*COUNT(B93:M93))</f>
        <v/>
      </c>
      <c r="O93" s="394"/>
    </row>
    <row r="94" spans="1:15" ht="10.8" thickBot="1">
      <c r="A94" s="239" t="str">
        <f>CONCATENATE(A89," to ",A88)</f>
        <v>2012 to 2013</v>
      </c>
      <c r="B94" s="228" t="str">
        <f aca="true" t="shared" si="36" ref="B94:M94">IF(B88=0," ",IF(B89=0," ",(B88-B89)/B89))</f>
        <v xml:space="preserve"> </v>
      </c>
      <c r="C94" s="228" t="str">
        <f t="shared" si="36"/>
        <v xml:space="preserve"> </v>
      </c>
      <c r="D94" s="228" t="str">
        <f t="shared" si="36"/>
        <v xml:space="preserve"> </v>
      </c>
      <c r="E94" s="228" t="str">
        <f t="shared" si="36"/>
        <v xml:space="preserve"> </v>
      </c>
      <c r="F94" s="228" t="str">
        <f t="shared" si="36"/>
        <v xml:space="preserve"> </v>
      </c>
      <c r="G94" s="228" t="str">
        <f t="shared" si="36"/>
        <v xml:space="preserve"> </v>
      </c>
      <c r="H94" s="228" t="str">
        <f t="shared" si="36"/>
        <v xml:space="preserve"> </v>
      </c>
      <c r="I94" s="228" t="str">
        <f t="shared" si="36"/>
        <v xml:space="preserve"> </v>
      </c>
      <c r="J94" s="228" t="str">
        <f t="shared" si="36"/>
        <v xml:space="preserve"> </v>
      </c>
      <c r="K94" s="228" t="str">
        <f t="shared" si="36"/>
        <v xml:space="preserve"> </v>
      </c>
      <c r="L94" s="228" t="str">
        <f t="shared" si="36"/>
        <v xml:space="preserve"> </v>
      </c>
      <c r="M94" s="229" t="str">
        <f t="shared" si="36"/>
        <v xml:space="preserve"> </v>
      </c>
      <c r="N94" s="393" t="str">
        <f>IF(ISERROR((AVERAGE(B94:M94))/12*COUNT(B94:M94)),"",(AVERAGE(B94:M94))/12*COUNT(B94:M94))</f>
        <v/>
      </c>
      <c r="O94" s="394"/>
    </row>
    <row r="95" spans="1:15" ht="12.6" thickBot="1">
      <c r="A95" s="395" t="s">
        <v>20</v>
      </c>
      <c r="B95" s="396"/>
      <c r="C95" s="222">
        <f>COUNTIF(B86:M89,"&gt;0")</f>
        <v>0</v>
      </c>
      <c r="D95" s="396" t="s">
        <v>21</v>
      </c>
      <c r="E95" s="396"/>
      <c r="F95" s="396"/>
      <c r="G95" s="222">
        <f>COUNT(B92:M94)</f>
        <v>0</v>
      </c>
      <c r="H95" s="396" t="s">
        <v>22</v>
      </c>
      <c r="I95" s="396"/>
      <c r="J95" s="223" t="e">
        <f>SUM(B86:M89)/SUM(B138:M141)</f>
        <v>#DIV/0!</v>
      </c>
      <c r="K95" s="396" t="str">
        <f>$K$67</f>
        <v>Total Increase:</v>
      </c>
      <c r="L95" s="396"/>
      <c r="M95" s="396"/>
      <c r="N95" s="397">
        <f>SUM(N92:N94)</f>
        <v>0</v>
      </c>
      <c r="O95" s="398"/>
    </row>
    <row r="96" spans="1:14" ht="3.45" customHeight="1" thickBot="1" thickTop="1">
      <c r="A96"/>
      <c r="B96"/>
      <c r="C96"/>
      <c r="D96"/>
      <c r="E96"/>
      <c r="F96"/>
      <c r="G96"/>
      <c r="H96"/>
      <c r="I96"/>
      <c r="J96"/>
      <c r="K96"/>
      <c r="L96"/>
      <c r="M96"/>
      <c r="N96"/>
    </row>
    <row r="97" spans="1:15" ht="12.6" thickTop="1">
      <c r="A97" s="422" t="str">
        <f>CONCATENATE($A$18," Trip Volumes")</f>
        <v>Other 1 Trip Volumes</v>
      </c>
      <c r="B97" s="423"/>
      <c r="C97" s="423"/>
      <c r="D97" s="423"/>
      <c r="E97" s="423"/>
      <c r="F97" s="423"/>
      <c r="G97" s="423"/>
      <c r="H97" s="423"/>
      <c r="I97" s="423"/>
      <c r="J97" s="423"/>
      <c r="K97" s="423"/>
      <c r="L97" s="423"/>
      <c r="M97" s="423"/>
      <c r="N97" s="423"/>
      <c r="O97" s="424"/>
    </row>
    <row r="98" spans="1:15" ht="10.8" thickBot="1">
      <c r="A98" s="425" t="str">
        <f aca="true" t="shared" si="37" ref="A98">$A$136</f>
        <v>Summary of Monthly Data</v>
      </c>
      <c r="B98" s="426"/>
      <c r="C98" s="426"/>
      <c r="D98" s="426"/>
      <c r="E98" s="426"/>
      <c r="F98" s="426"/>
      <c r="G98" s="426"/>
      <c r="H98" s="426"/>
      <c r="I98" s="426"/>
      <c r="J98" s="426"/>
      <c r="K98" s="426"/>
      <c r="L98" s="426"/>
      <c r="M98" s="426"/>
      <c r="N98" s="426"/>
      <c r="O98" s="427"/>
    </row>
    <row r="99" spans="1:15" ht="11.25">
      <c r="A99" s="216" t="str">
        <f>$A$18</f>
        <v>Other 1</v>
      </c>
      <c r="B99" s="217" t="str">
        <f>$B$14</f>
        <v>Jan.</v>
      </c>
      <c r="C99" s="217" t="str">
        <f>$C$14</f>
        <v>Feb.</v>
      </c>
      <c r="D99" s="217" t="str">
        <f>$D$14</f>
        <v>Mar.</v>
      </c>
      <c r="E99" s="217" t="str">
        <f>$E$14</f>
        <v>Apr.</v>
      </c>
      <c r="F99" s="217" t="str">
        <f>$F$14</f>
        <v>May</v>
      </c>
      <c r="G99" s="217" t="str">
        <f>$G$14</f>
        <v>Jun.</v>
      </c>
      <c r="H99" s="217" t="str">
        <f>$H$14</f>
        <v>Jul.</v>
      </c>
      <c r="I99" s="217" t="str">
        <f>$I$14</f>
        <v>Aug.</v>
      </c>
      <c r="J99" s="217" t="str">
        <f>$J$14</f>
        <v>Sep.</v>
      </c>
      <c r="K99" s="217" t="str">
        <f>$K$14</f>
        <v>Oct.</v>
      </c>
      <c r="L99" s="217" t="str">
        <f>$L$14</f>
        <v>Nov.</v>
      </c>
      <c r="M99" s="218" t="str">
        <f>$M$14</f>
        <v>Dec.</v>
      </c>
      <c r="N99" s="410" t="str">
        <f>$N$14</f>
        <v>12 Month Total</v>
      </c>
      <c r="O99" s="428"/>
    </row>
    <row r="100" spans="1:15" ht="11.25">
      <c r="A100" s="219">
        <f>$A$14</f>
        <v>2015</v>
      </c>
      <c r="B100" s="13">
        <f aca="true" t="shared" si="38" ref="B100:N100">B18</f>
        <v>0</v>
      </c>
      <c r="C100" s="13">
        <f t="shared" si="38"/>
        <v>0</v>
      </c>
      <c r="D100" s="13">
        <f t="shared" si="38"/>
        <v>0</v>
      </c>
      <c r="E100" s="13">
        <f t="shared" si="38"/>
        <v>0</v>
      </c>
      <c r="F100" s="13">
        <f t="shared" si="38"/>
        <v>0</v>
      </c>
      <c r="G100" s="13">
        <f t="shared" si="38"/>
        <v>0</v>
      </c>
      <c r="H100" s="13">
        <f t="shared" si="38"/>
        <v>0</v>
      </c>
      <c r="I100" s="13">
        <f t="shared" si="38"/>
        <v>0</v>
      </c>
      <c r="J100" s="13">
        <f t="shared" si="38"/>
        <v>0</v>
      </c>
      <c r="K100" s="13">
        <f t="shared" si="38"/>
        <v>0</v>
      </c>
      <c r="L100" s="23">
        <f t="shared" si="38"/>
        <v>0</v>
      </c>
      <c r="M100" s="14">
        <f t="shared" si="38"/>
        <v>0</v>
      </c>
      <c r="N100" s="420" t="str">
        <f t="shared" si="38"/>
        <v/>
      </c>
      <c r="O100" s="429"/>
    </row>
    <row r="101" spans="1:15" ht="11.25">
      <c r="A101" s="220">
        <f>$A$22</f>
        <v>2014</v>
      </c>
      <c r="B101" s="15">
        <f aca="true" t="shared" si="39" ref="B101:N101">B26</f>
        <v>0</v>
      </c>
      <c r="C101" s="15">
        <f t="shared" si="39"/>
        <v>0</v>
      </c>
      <c r="D101" s="15">
        <f t="shared" si="39"/>
        <v>0</v>
      </c>
      <c r="E101" s="15">
        <f t="shared" si="39"/>
        <v>0</v>
      </c>
      <c r="F101" s="15">
        <f t="shared" si="39"/>
        <v>0</v>
      </c>
      <c r="G101" s="15">
        <f t="shared" si="39"/>
        <v>0</v>
      </c>
      <c r="H101" s="15">
        <f t="shared" si="39"/>
        <v>0</v>
      </c>
      <c r="I101" s="15">
        <f t="shared" si="39"/>
        <v>0</v>
      </c>
      <c r="J101" s="15">
        <f t="shared" si="39"/>
        <v>0</v>
      </c>
      <c r="K101" s="15">
        <f t="shared" si="39"/>
        <v>0</v>
      </c>
      <c r="L101" s="15">
        <f t="shared" si="39"/>
        <v>0</v>
      </c>
      <c r="M101" s="16">
        <f t="shared" si="39"/>
        <v>0</v>
      </c>
      <c r="N101" s="417" t="str">
        <f t="shared" si="39"/>
        <v/>
      </c>
      <c r="O101" s="419"/>
    </row>
    <row r="102" spans="1:15" ht="11.25">
      <c r="A102" s="220">
        <f>$A$30</f>
        <v>2013</v>
      </c>
      <c r="B102" s="15">
        <f aca="true" t="shared" si="40" ref="B102:N102">B34</f>
        <v>0</v>
      </c>
      <c r="C102" s="15">
        <f t="shared" si="40"/>
        <v>0</v>
      </c>
      <c r="D102" s="15">
        <f t="shared" si="40"/>
        <v>0</v>
      </c>
      <c r="E102" s="15">
        <f t="shared" si="40"/>
        <v>0</v>
      </c>
      <c r="F102" s="15">
        <f t="shared" si="40"/>
        <v>0</v>
      </c>
      <c r="G102" s="15">
        <f t="shared" si="40"/>
        <v>0</v>
      </c>
      <c r="H102" s="15">
        <f t="shared" si="40"/>
        <v>0</v>
      </c>
      <c r="I102" s="15">
        <f t="shared" si="40"/>
        <v>0</v>
      </c>
      <c r="J102" s="15">
        <f t="shared" si="40"/>
        <v>0</v>
      </c>
      <c r="K102" s="15">
        <f t="shared" si="40"/>
        <v>0</v>
      </c>
      <c r="L102" s="15">
        <f t="shared" si="40"/>
        <v>0</v>
      </c>
      <c r="M102" s="16">
        <f t="shared" si="40"/>
        <v>0</v>
      </c>
      <c r="N102" s="417" t="str">
        <f t="shared" si="40"/>
        <v/>
      </c>
      <c r="O102" s="419"/>
    </row>
    <row r="103" spans="1:15" ht="11.25">
      <c r="A103" s="221">
        <f>$A$38</f>
        <v>2012</v>
      </c>
      <c r="B103" s="57">
        <f aca="true" t="shared" si="41" ref="B103:N103">B42</f>
        <v>0</v>
      </c>
      <c r="C103" s="17">
        <f t="shared" si="41"/>
        <v>0</v>
      </c>
      <c r="D103" s="17">
        <f t="shared" si="41"/>
        <v>0</v>
      </c>
      <c r="E103" s="17">
        <f t="shared" si="41"/>
        <v>0</v>
      </c>
      <c r="F103" s="17">
        <f t="shared" si="41"/>
        <v>0</v>
      </c>
      <c r="G103" s="17">
        <f t="shared" si="41"/>
        <v>0</v>
      </c>
      <c r="H103" s="17">
        <f t="shared" si="41"/>
        <v>0</v>
      </c>
      <c r="I103" s="17">
        <f t="shared" si="41"/>
        <v>0</v>
      </c>
      <c r="J103" s="17">
        <f t="shared" si="41"/>
        <v>0</v>
      </c>
      <c r="K103" s="17">
        <f t="shared" si="41"/>
        <v>0</v>
      </c>
      <c r="L103" s="17">
        <f t="shared" si="41"/>
        <v>0</v>
      </c>
      <c r="M103" s="18">
        <f t="shared" si="41"/>
        <v>0</v>
      </c>
      <c r="N103" s="417" t="str">
        <f t="shared" si="41"/>
        <v/>
      </c>
      <c r="O103" s="419"/>
    </row>
    <row r="104" spans="1:15" ht="10.8" thickBot="1">
      <c r="A104" s="412" t="str">
        <f>$A$142</f>
        <v>Same Month Comparisons (Year-Over-Year)</v>
      </c>
      <c r="B104" s="413"/>
      <c r="C104" s="413"/>
      <c r="D104" s="413"/>
      <c r="E104" s="413"/>
      <c r="F104" s="413"/>
      <c r="G104" s="413"/>
      <c r="H104" s="413"/>
      <c r="I104" s="413"/>
      <c r="J104" s="413"/>
      <c r="K104" s="413"/>
      <c r="L104" s="413"/>
      <c r="M104" s="413"/>
      <c r="N104" s="413"/>
      <c r="O104" s="414"/>
    </row>
    <row r="105" spans="1:15" ht="11.25">
      <c r="A105" s="216" t="str">
        <f>$A$18</f>
        <v>Other 1</v>
      </c>
      <c r="B105" s="217" t="str">
        <f>$B$14</f>
        <v>Jan.</v>
      </c>
      <c r="C105" s="217" t="str">
        <f>$C$14</f>
        <v>Feb.</v>
      </c>
      <c r="D105" s="217" t="str">
        <f>$D$14</f>
        <v>Mar.</v>
      </c>
      <c r="E105" s="217" t="str">
        <f>$E$14</f>
        <v>Apr.</v>
      </c>
      <c r="F105" s="217" t="str">
        <f>$F$14</f>
        <v>May</v>
      </c>
      <c r="G105" s="217" t="str">
        <f>$G$14</f>
        <v>Jun.</v>
      </c>
      <c r="H105" s="217" t="str">
        <f>$H$14</f>
        <v>Jul.</v>
      </c>
      <c r="I105" s="217" t="str">
        <f>$I$14</f>
        <v>Aug.</v>
      </c>
      <c r="J105" s="217" t="str">
        <f>$J$14</f>
        <v>Sep.</v>
      </c>
      <c r="K105" s="217" t="str">
        <f>$K$14</f>
        <v>Oct.</v>
      </c>
      <c r="L105" s="217" t="str">
        <f>$L$14</f>
        <v>Nov.</v>
      </c>
      <c r="M105" s="218" t="str">
        <f>$M$14</f>
        <v>Dec.</v>
      </c>
      <c r="N105" s="415" t="str">
        <f aca="true" t="shared" si="42" ref="N105">$N$63</f>
        <v>Change</v>
      </c>
      <c r="O105" s="416"/>
    </row>
    <row r="106" spans="1:15" ht="11.25">
      <c r="A106" s="238" t="str">
        <f>CONCATENATE(A101," to ",A100)</f>
        <v>2014 to 2015</v>
      </c>
      <c r="B106" s="226" t="str">
        <f aca="true" t="shared" si="43" ref="B106:M106">IF(B100=0," ",IF(B101=0," ",(B100-B101)/B101))</f>
        <v xml:space="preserve"> </v>
      </c>
      <c r="C106" s="226" t="str">
        <f t="shared" si="43"/>
        <v xml:space="preserve"> </v>
      </c>
      <c r="D106" s="226" t="str">
        <f t="shared" si="43"/>
        <v xml:space="preserve"> </v>
      </c>
      <c r="E106" s="226" t="str">
        <f t="shared" si="43"/>
        <v xml:space="preserve"> </v>
      </c>
      <c r="F106" s="226" t="str">
        <f t="shared" si="43"/>
        <v xml:space="preserve"> </v>
      </c>
      <c r="G106" s="226" t="str">
        <f t="shared" si="43"/>
        <v xml:space="preserve"> </v>
      </c>
      <c r="H106" s="226" t="str">
        <f t="shared" si="43"/>
        <v xml:space="preserve"> </v>
      </c>
      <c r="I106" s="226" t="str">
        <f t="shared" si="43"/>
        <v xml:space="preserve"> </v>
      </c>
      <c r="J106" s="226" t="str">
        <f t="shared" si="43"/>
        <v xml:space="preserve"> </v>
      </c>
      <c r="K106" s="226" t="str">
        <f t="shared" si="43"/>
        <v xml:space="preserve"> </v>
      </c>
      <c r="L106" s="226" t="str">
        <f t="shared" si="43"/>
        <v xml:space="preserve"> </v>
      </c>
      <c r="M106" s="227" t="str">
        <f t="shared" si="43"/>
        <v xml:space="preserve"> </v>
      </c>
      <c r="N106" s="393" t="str">
        <f>IF(ISERROR((AVERAGE(B106:M106))/12*COUNT(B106:M106)),"",(AVERAGE(B106:M106))/12*COUNT(B106:M106))</f>
        <v/>
      </c>
      <c r="O106" s="394"/>
    </row>
    <row r="107" spans="1:15" ht="11.25">
      <c r="A107" s="239" t="str">
        <f>CONCATENATE(A102," to ",A101)</f>
        <v>2013 to 2014</v>
      </c>
      <c r="B107" s="228" t="str">
        <f aca="true" t="shared" si="44" ref="B107:M107">IF(B101=0," ",IF(B102=0," ",(B101-B102)/B102))</f>
        <v xml:space="preserve"> </v>
      </c>
      <c r="C107" s="228" t="str">
        <f t="shared" si="44"/>
        <v xml:space="preserve"> </v>
      </c>
      <c r="D107" s="228" t="str">
        <f t="shared" si="44"/>
        <v xml:space="preserve"> </v>
      </c>
      <c r="E107" s="228" t="str">
        <f t="shared" si="44"/>
        <v xml:space="preserve"> </v>
      </c>
      <c r="F107" s="228" t="str">
        <f t="shared" si="44"/>
        <v xml:space="preserve"> </v>
      </c>
      <c r="G107" s="228" t="str">
        <f t="shared" si="44"/>
        <v xml:space="preserve"> </v>
      </c>
      <c r="H107" s="228" t="str">
        <f t="shared" si="44"/>
        <v xml:space="preserve"> </v>
      </c>
      <c r="I107" s="228" t="str">
        <f t="shared" si="44"/>
        <v xml:space="preserve"> </v>
      </c>
      <c r="J107" s="228" t="str">
        <f t="shared" si="44"/>
        <v xml:space="preserve"> </v>
      </c>
      <c r="K107" s="228" t="str">
        <f t="shared" si="44"/>
        <v xml:space="preserve"> </v>
      </c>
      <c r="L107" s="228" t="str">
        <f t="shared" si="44"/>
        <v xml:space="preserve"> </v>
      </c>
      <c r="M107" s="229" t="str">
        <f t="shared" si="44"/>
        <v xml:space="preserve"> </v>
      </c>
      <c r="N107" s="393" t="str">
        <f>IF(ISERROR((AVERAGE(B107:M107))/12*COUNT(B107:M107)),"",(AVERAGE(B107:M107))/12*COUNT(B107:M107))</f>
        <v/>
      </c>
      <c r="O107" s="394"/>
    </row>
    <row r="108" spans="1:15" ht="10.8" thickBot="1">
      <c r="A108" s="239" t="str">
        <f>CONCATENATE(A103," to ",A102)</f>
        <v>2012 to 2013</v>
      </c>
      <c r="B108" s="228" t="str">
        <f aca="true" t="shared" si="45" ref="B108:M108">IF(B102=0," ",IF(B103=0," ",(B102-B103)/B103))</f>
        <v xml:space="preserve"> </v>
      </c>
      <c r="C108" s="228" t="str">
        <f t="shared" si="45"/>
        <v xml:space="preserve"> </v>
      </c>
      <c r="D108" s="228" t="str">
        <f t="shared" si="45"/>
        <v xml:space="preserve"> </v>
      </c>
      <c r="E108" s="228" t="str">
        <f t="shared" si="45"/>
        <v xml:space="preserve"> </v>
      </c>
      <c r="F108" s="228" t="str">
        <f t="shared" si="45"/>
        <v xml:space="preserve"> </v>
      </c>
      <c r="G108" s="228" t="str">
        <f t="shared" si="45"/>
        <v xml:space="preserve"> </v>
      </c>
      <c r="H108" s="228" t="str">
        <f t="shared" si="45"/>
        <v xml:space="preserve"> </v>
      </c>
      <c r="I108" s="228" t="str">
        <f t="shared" si="45"/>
        <v xml:space="preserve"> </v>
      </c>
      <c r="J108" s="228" t="str">
        <f t="shared" si="45"/>
        <v xml:space="preserve"> </v>
      </c>
      <c r="K108" s="228" t="str">
        <f t="shared" si="45"/>
        <v xml:space="preserve"> </v>
      </c>
      <c r="L108" s="228" t="str">
        <f t="shared" si="45"/>
        <v xml:space="preserve"> </v>
      </c>
      <c r="M108" s="229" t="str">
        <f t="shared" si="45"/>
        <v xml:space="preserve"> </v>
      </c>
      <c r="N108" s="393" t="str">
        <f>IF(ISERROR((AVERAGE(B108:M108))/12*COUNT(B108:M108)),"",(AVERAGE(B108:M108))/12*COUNT(B108:M108))</f>
        <v/>
      </c>
      <c r="O108" s="394"/>
    </row>
    <row r="109" spans="1:15" ht="12.6" thickBot="1">
      <c r="A109" s="395" t="s">
        <v>20</v>
      </c>
      <c r="B109" s="396"/>
      <c r="C109" s="222">
        <f>COUNTIF(B100:M103,"&gt;0")</f>
        <v>0</v>
      </c>
      <c r="D109" s="396" t="s">
        <v>21</v>
      </c>
      <c r="E109" s="396"/>
      <c r="F109" s="396"/>
      <c r="G109" s="222">
        <f>COUNT(B106:M108)</f>
        <v>0</v>
      </c>
      <c r="H109" s="396" t="s">
        <v>22</v>
      </c>
      <c r="I109" s="396"/>
      <c r="J109" s="223" t="e">
        <f>SUM(B100:M103)/SUM(B138:M141)</f>
        <v>#DIV/0!</v>
      </c>
      <c r="K109" s="396" t="str">
        <f>$K$67</f>
        <v>Total Increase:</v>
      </c>
      <c r="L109" s="396"/>
      <c r="M109" s="396"/>
      <c r="N109" s="397">
        <f>SUM(N106:N108)</f>
        <v>0</v>
      </c>
      <c r="O109" s="398"/>
    </row>
    <row r="110" spans="1:15" s="26" customFormat="1" ht="14.4" customHeight="1" thickTop="1">
      <c r="A110" s="436" t="s">
        <v>101</v>
      </c>
      <c r="B110" s="436"/>
      <c r="C110" s="436"/>
      <c r="D110" s="436"/>
      <c r="E110" s="436"/>
      <c r="F110" s="436"/>
      <c r="G110" s="436"/>
      <c r="H110" s="436"/>
      <c r="I110" s="436"/>
      <c r="J110" s="436"/>
      <c r="K110" s="436"/>
      <c r="L110" s="436"/>
      <c r="M110" s="436"/>
      <c r="N110" s="436"/>
      <c r="O110" s="436"/>
    </row>
    <row r="111" spans="1:15" s="26" customFormat="1" ht="14.4" customHeight="1">
      <c r="A111" s="304" t="s">
        <v>19</v>
      </c>
      <c r="B111" s="305"/>
      <c r="C111" s="305"/>
      <c r="D111" s="305"/>
      <c r="E111" s="305"/>
      <c r="F111" s="305"/>
      <c r="G111" s="305"/>
      <c r="H111" s="305"/>
      <c r="I111" s="305"/>
      <c r="J111" s="305"/>
      <c r="K111" s="305"/>
      <c r="L111" s="305"/>
      <c r="M111" s="305"/>
      <c r="N111" s="307" t="s">
        <v>139</v>
      </c>
      <c r="O111" s="27"/>
    </row>
    <row r="112" spans="1:15" s="26" customFormat="1" ht="6" customHeight="1" thickBot="1">
      <c r="A112" s="4"/>
      <c r="B112" s="4"/>
      <c r="C112" s="4"/>
      <c r="D112" s="4"/>
      <c r="E112" s="4"/>
      <c r="F112" s="4"/>
      <c r="G112" s="4"/>
      <c r="H112" s="4"/>
      <c r="I112" s="4"/>
      <c r="J112" s="4"/>
      <c r="K112" s="4"/>
      <c r="L112" s="4"/>
      <c r="M112" s="4"/>
      <c r="N112" s="5"/>
      <c r="O112" s="5"/>
    </row>
    <row r="113" spans="1:15" s="26" customFormat="1" ht="14.4" customHeight="1" thickBot="1">
      <c r="A113" s="6" t="s">
        <v>14</v>
      </c>
      <c r="B113" s="399" t="str">
        <f>$B$3</f>
        <v>XYZ Taxi Ltd.</v>
      </c>
      <c r="C113" s="400"/>
      <c r="D113" s="400"/>
      <c r="E113" s="400"/>
      <c r="F113" s="400"/>
      <c r="G113" s="400"/>
      <c r="H113" s="401"/>
      <c r="I113" s="7"/>
      <c r="J113" s="8"/>
      <c r="K113" s="9" t="s">
        <v>17</v>
      </c>
      <c r="L113" s="402">
        <f>$L$3</f>
        <v>42299</v>
      </c>
      <c r="M113" s="403"/>
      <c r="N113" s="404"/>
      <c r="O113" s="5"/>
    </row>
    <row r="114" spans="1:15" s="26" customFormat="1" ht="5.55" customHeight="1" thickBot="1">
      <c r="A114" s="6"/>
      <c r="B114" s="10"/>
      <c r="C114" s="10"/>
      <c r="D114" s="10"/>
      <c r="E114" s="10"/>
      <c r="F114" s="10"/>
      <c r="G114" s="10"/>
      <c r="H114" s="10"/>
      <c r="I114" s="10"/>
      <c r="J114" s="8"/>
      <c r="K114" s="8"/>
      <c r="L114" s="8"/>
      <c r="M114" s="8"/>
      <c r="N114" s="5"/>
      <c r="O114" s="5"/>
    </row>
    <row r="115" spans="1:15" s="26" customFormat="1" ht="14.4" customHeight="1" thickBot="1">
      <c r="A115" s="405" t="str">
        <f>$A$8</f>
        <v>1. click &amp; choose here</v>
      </c>
      <c r="B115" s="406"/>
      <c r="C115" s="406"/>
      <c r="D115" s="406"/>
      <c r="E115" s="406"/>
      <c r="F115" s="406" t="str">
        <f>$F$8</f>
        <v>2. click &amp; choose here</v>
      </c>
      <c r="G115" s="406"/>
      <c r="H115" s="406"/>
      <c r="I115" s="406" t="str">
        <f>$I$8</f>
        <v>3. click &amp; choose here</v>
      </c>
      <c r="J115" s="406"/>
      <c r="K115" s="406"/>
      <c r="L115" s="406" t="str">
        <f>$L$8</f>
        <v>4. click &amp; choose here</v>
      </c>
      <c r="M115" s="406"/>
      <c r="N115" s="407"/>
      <c r="O115" s="5"/>
    </row>
    <row r="116" spans="1:15" s="26" customFormat="1" ht="6" customHeight="1">
      <c r="A116" s="6"/>
      <c r="B116" s="10"/>
      <c r="C116" s="10"/>
      <c r="D116" s="10"/>
      <c r="E116" s="10"/>
      <c r="F116" s="10"/>
      <c r="G116" s="10"/>
      <c r="H116" s="10"/>
      <c r="I116" s="10"/>
      <c r="J116" s="8"/>
      <c r="K116" s="8"/>
      <c r="L116" s="8"/>
      <c r="M116" s="8"/>
      <c r="N116" s="5"/>
      <c r="O116" s="5"/>
    </row>
    <row r="117" spans="1:15" s="26" customFormat="1" ht="3" customHeight="1" thickBot="1">
      <c r="A117" s="36"/>
      <c r="B117" s="36"/>
      <c r="C117" s="36"/>
      <c r="D117" s="36"/>
      <c r="E117" s="36"/>
      <c r="F117" s="36"/>
      <c r="G117" s="36"/>
      <c r="H117" s="36"/>
      <c r="I117" s="36"/>
      <c r="J117" s="36"/>
      <c r="K117" s="36"/>
      <c r="L117" s="36"/>
      <c r="M117" s="36"/>
      <c r="N117" s="37"/>
      <c r="O117" s="39"/>
    </row>
    <row r="118" spans="1:15" s="26" customFormat="1" ht="14.4" customHeight="1" thickBot="1" thickTop="1">
      <c r="A118" s="408" t="s">
        <v>102</v>
      </c>
      <c r="B118" s="409"/>
      <c r="C118" s="409"/>
      <c r="D118" s="409"/>
      <c r="E118" s="409"/>
      <c r="F118" s="409"/>
      <c r="G118" s="409"/>
      <c r="H118" s="409"/>
      <c r="I118" s="409"/>
      <c r="J118" s="409"/>
      <c r="K118" s="409"/>
      <c r="L118" s="409"/>
      <c r="M118" s="409"/>
      <c r="N118" s="409"/>
      <c r="O118" s="29"/>
    </row>
    <row r="119" spans="1:15" s="26" customFormat="1" ht="3.45" customHeight="1" thickBot="1" thickTop="1">
      <c r="A119"/>
      <c r="B119"/>
      <c r="C119"/>
      <c r="D119"/>
      <c r="E119"/>
      <c r="F119"/>
      <c r="G119"/>
      <c r="H119"/>
      <c r="I119"/>
      <c r="J119"/>
      <c r="K119"/>
      <c r="L119"/>
      <c r="M119"/>
      <c r="N119"/>
      <c r="O119"/>
    </row>
    <row r="120" spans="1:15" ht="13.5" customHeight="1" thickTop="1">
      <c r="A120" s="422" t="str">
        <f>CONCATENATE($A$19," Trip Volumes")</f>
        <v>Other 2 Trip Volumes</v>
      </c>
      <c r="B120" s="430"/>
      <c r="C120" s="430"/>
      <c r="D120" s="430"/>
      <c r="E120" s="430"/>
      <c r="F120" s="430"/>
      <c r="G120" s="430"/>
      <c r="H120" s="430"/>
      <c r="I120" s="430"/>
      <c r="J120" s="430"/>
      <c r="K120" s="430"/>
      <c r="L120" s="430"/>
      <c r="M120" s="430"/>
      <c r="N120" s="430"/>
      <c r="O120" s="431"/>
    </row>
    <row r="121" spans="1:15" ht="10.8" thickBot="1">
      <c r="A121" s="425" t="str">
        <f aca="true" t="shared" si="46" ref="A121">$A$136</f>
        <v>Summary of Monthly Data</v>
      </c>
      <c r="B121" s="432"/>
      <c r="C121" s="432"/>
      <c r="D121" s="432"/>
      <c r="E121" s="432"/>
      <c r="F121" s="432"/>
      <c r="G121" s="432"/>
      <c r="H121" s="432"/>
      <c r="I121" s="432"/>
      <c r="J121" s="432"/>
      <c r="K121" s="432"/>
      <c r="L121" s="432"/>
      <c r="M121" s="432"/>
      <c r="N121" s="432"/>
      <c r="O121" s="433"/>
    </row>
    <row r="122" spans="1:15" ht="11.25">
      <c r="A122" s="216" t="str">
        <f>$A$19</f>
        <v>Other 2</v>
      </c>
      <c r="B122" s="217" t="str">
        <f>$B$14</f>
        <v>Jan.</v>
      </c>
      <c r="C122" s="217" t="str">
        <f>$C$14</f>
        <v>Feb.</v>
      </c>
      <c r="D122" s="217" t="str">
        <f>$D$14</f>
        <v>Mar.</v>
      </c>
      <c r="E122" s="217" t="str">
        <f>$E$14</f>
        <v>Apr.</v>
      </c>
      <c r="F122" s="217" t="str">
        <f>$F$14</f>
        <v>May</v>
      </c>
      <c r="G122" s="217" t="str">
        <f>$G$14</f>
        <v>Jun.</v>
      </c>
      <c r="H122" s="217" t="str">
        <f>$H$14</f>
        <v>Jul.</v>
      </c>
      <c r="I122" s="217" t="str">
        <f>$I$14</f>
        <v>Aug.</v>
      </c>
      <c r="J122" s="217" t="str">
        <f>$J$14</f>
        <v>Sep.</v>
      </c>
      <c r="K122" s="217" t="str">
        <f>$K$14</f>
        <v>Oct.</v>
      </c>
      <c r="L122" s="217" t="str">
        <f>$L$14</f>
        <v>Nov.</v>
      </c>
      <c r="M122" s="218" t="str">
        <f>$M$14</f>
        <v>Dec.</v>
      </c>
      <c r="N122" s="410" t="str">
        <f>$N$14</f>
        <v>12 Month Total</v>
      </c>
      <c r="O122" s="411"/>
    </row>
    <row r="123" spans="1:15" ht="11.25">
      <c r="A123" s="219">
        <f>$A$14</f>
        <v>2015</v>
      </c>
      <c r="B123" s="13">
        <f aca="true" t="shared" si="47" ref="B123:N123">B19</f>
        <v>0</v>
      </c>
      <c r="C123" s="13">
        <f t="shared" si="47"/>
        <v>0</v>
      </c>
      <c r="D123" s="13">
        <f t="shared" si="47"/>
        <v>0</v>
      </c>
      <c r="E123" s="13">
        <f t="shared" si="47"/>
        <v>0</v>
      </c>
      <c r="F123" s="13">
        <f t="shared" si="47"/>
        <v>0</v>
      </c>
      <c r="G123" s="13">
        <f t="shared" si="47"/>
        <v>0</v>
      </c>
      <c r="H123" s="13">
        <f t="shared" si="47"/>
        <v>0</v>
      </c>
      <c r="I123" s="13">
        <f t="shared" si="47"/>
        <v>0</v>
      </c>
      <c r="J123" s="13">
        <f t="shared" si="47"/>
        <v>0</v>
      </c>
      <c r="K123" s="13">
        <f t="shared" si="47"/>
        <v>0</v>
      </c>
      <c r="L123" s="23">
        <f t="shared" si="47"/>
        <v>0</v>
      </c>
      <c r="M123" s="14">
        <f t="shared" si="47"/>
        <v>0</v>
      </c>
      <c r="N123" s="420" t="str">
        <f t="shared" si="47"/>
        <v/>
      </c>
      <c r="O123" s="421"/>
    </row>
    <row r="124" spans="1:15" ht="11.25">
      <c r="A124" s="220">
        <f>$A$22</f>
        <v>2014</v>
      </c>
      <c r="B124" s="15">
        <f aca="true" t="shared" si="48" ref="B124:N124">B27</f>
        <v>0</v>
      </c>
      <c r="C124" s="15">
        <f t="shared" si="48"/>
        <v>0</v>
      </c>
      <c r="D124" s="15">
        <f t="shared" si="48"/>
        <v>0</v>
      </c>
      <c r="E124" s="15">
        <f t="shared" si="48"/>
        <v>0</v>
      </c>
      <c r="F124" s="15">
        <f t="shared" si="48"/>
        <v>0</v>
      </c>
      <c r="G124" s="15">
        <f t="shared" si="48"/>
        <v>0</v>
      </c>
      <c r="H124" s="15">
        <f t="shared" si="48"/>
        <v>0</v>
      </c>
      <c r="I124" s="15">
        <f t="shared" si="48"/>
        <v>0</v>
      </c>
      <c r="J124" s="15">
        <f t="shared" si="48"/>
        <v>0</v>
      </c>
      <c r="K124" s="15">
        <f t="shared" si="48"/>
        <v>0</v>
      </c>
      <c r="L124" s="15">
        <f t="shared" si="48"/>
        <v>0</v>
      </c>
      <c r="M124" s="16">
        <f t="shared" si="48"/>
        <v>0</v>
      </c>
      <c r="N124" s="417" t="str">
        <f t="shared" si="48"/>
        <v/>
      </c>
      <c r="O124" s="418"/>
    </row>
    <row r="125" spans="1:15" ht="11.25">
      <c r="A125" s="220">
        <f>$A$30</f>
        <v>2013</v>
      </c>
      <c r="B125" s="15">
        <f aca="true" t="shared" si="49" ref="B125:N125">B35</f>
        <v>0</v>
      </c>
      <c r="C125" s="15">
        <f t="shared" si="49"/>
        <v>0</v>
      </c>
      <c r="D125" s="15">
        <f t="shared" si="49"/>
        <v>0</v>
      </c>
      <c r="E125" s="15">
        <f t="shared" si="49"/>
        <v>0</v>
      </c>
      <c r="F125" s="15">
        <f t="shared" si="49"/>
        <v>0</v>
      </c>
      <c r="G125" s="15">
        <f t="shared" si="49"/>
        <v>0</v>
      </c>
      <c r="H125" s="15">
        <f t="shared" si="49"/>
        <v>0</v>
      </c>
      <c r="I125" s="15">
        <f t="shared" si="49"/>
        <v>0</v>
      </c>
      <c r="J125" s="15">
        <f t="shared" si="49"/>
        <v>0</v>
      </c>
      <c r="K125" s="15">
        <f t="shared" si="49"/>
        <v>0</v>
      </c>
      <c r="L125" s="15">
        <f t="shared" si="49"/>
        <v>0</v>
      </c>
      <c r="M125" s="16">
        <f t="shared" si="49"/>
        <v>0</v>
      </c>
      <c r="N125" s="417" t="str">
        <f t="shared" si="49"/>
        <v/>
      </c>
      <c r="O125" s="418"/>
    </row>
    <row r="126" spans="1:15" ht="11.25">
      <c r="A126" s="221">
        <f>$A$38</f>
        <v>2012</v>
      </c>
      <c r="B126" s="57">
        <f aca="true" t="shared" si="50" ref="B126:N126">B43</f>
        <v>0</v>
      </c>
      <c r="C126" s="17">
        <f t="shared" si="50"/>
        <v>0</v>
      </c>
      <c r="D126" s="17">
        <f t="shared" si="50"/>
        <v>0</v>
      </c>
      <c r="E126" s="17">
        <f t="shared" si="50"/>
        <v>0</v>
      </c>
      <c r="F126" s="17">
        <f t="shared" si="50"/>
        <v>0</v>
      </c>
      <c r="G126" s="17">
        <f t="shared" si="50"/>
        <v>0</v>
      </c>
      <c r="H126" s="17">
        <f t="shared" si="50"/>
        <v>0</v>
      </c>
      <c r="I126" s="17">
        <f t="shared" si="50"/>
        <v>0</v>
      </c>
      <c r="J126" s="17">
        <f t="shared" si="50"/>
        <v>0</v>
      </c>
      <c r="K126" s="17">
        <f t="shared" si="50"/>
        <v>0</v>
      </c>
      <c r="L126" s="17">
        <f t="shared" si="50"/>
        <v>0</v>
      </c>
      <c r="M126" s="18">
        <f t="shared" si="50"/>
        <v>0</v>
      </c>
      <c r="N126" s="417" t="str">
        <f t="shared" si="50"/>
        <v/>
      </c>
      <c r="O126" s="419"/>
    </row>
    <row r="127" spans="1:15" ht="10.8" thickBot="1">
      <c r="A127" s="412" t="str">
        <f>$A$142</f>
        <v>Same Month Comparisons (Year-Over-Year)</v>
      </c>
      <c r="B127" s="413"/>
      <c r="C127" s="413"/>
      <c r="D127" s="413"/>
      <c r="E127" s="413"/>
      <c r="F127" s="413"/>
      <c r="G127" s="413"/>
      <c r="H127" s="413"/>
      <c r="I127" s="413"/>
      <c r="J127" s="413"/>
      <c r="K127" s="413"/>
      <c r="L127" s="413"/>
      <c r="M127" s="413"/>
      <c r="N127" s="413"/>
      <c r="O127" s="414"/>
    </row>
    <row r="128" spans="1:15" ht="11.25">
      <c r="A128" s="216" t="str">
        <f>$A$19</f>
        <v>Other 2</v>
      </c>
      <c r="B128" s="217" t="str">
        <f>$B$14</f>
        <v>Jan.</v>
      </c>
      <c r="C128" s="217" t="str">
        <f>$C$14</f>
        <v>Feb.</v>
      </c>
      <c r="D128" s="217" t="str">
        <f>$D$14</f>
        <v>Mar.</v>
      </c>
      <c r="E128" s="217" t="str">
        <f>$E$14</f>
        <v>Apr.</v>
      </c>
      <c r="F128" s="217" t="str">
        <f>$F$14</f>
        <v>May</v>
      </c>
      <c r="G128" s="217" t="str">
        <f>$G$14</f>
        <v>Jun.</v>
      </c>
      <c r="H128" s="217" t="str">
        <f>$H$14</f>
        <v>Jul.</v>
      </c>
      <c r="I128" s="217" t="str">
        <f>$I$14</f>
        <v>Aug.</v>
      </c>
      <c r="J128" s="217" t="str">
        <f>$J$14</f>
        <v>Sep.</v>
      </c>
      <c r="K128" s="217" t="str">
        <f>$K$14</f>
        <v>Oct.</v>
      </c>
      <c r="L128" s="217" t="str">
        <f>$L$14</f>
        <v>Nov.</v>
      </c>
      <c r="M128" s="218" t="str">
        <f>$M$14</f>
        <v>Dec.</v>
      </c>
      <c r="N128" s="415" t="str">
        <f aca="true" t="shared" si="51" ref="N128">$N$63</f>
        <v>Change</v>
      </c>
      <c r="O128" s="416"/>
    </row>
    <row r="129" spans="1:15" ht="11.25">
      <c r="A129" s="238" t="str">
        <f>CONCATENATE(A124," to ",A123)</f>
        <v>2014 to 2015</v>
      </c>
      <c r="B129" s="226" t="str">
        <f aca="true" t="shared" si="52" ref="B129:M129">IF(B123=0," ",IF(B124=0," ",(B123-B124)/B124))</f>
        <v xml:space="preserve"> </v>
      </c>
      <c r="C129" s="226" t="str">
        <f t="shared" si="52"/>
        <v xml:space="preserve"> </v>
      </c>
      <c r="D129" s="226" t="str">
        <f t="shared" si="52"/>
        <v xml:space="preserve"> </v>
      </c>
      <c r="E129" s="226" t="str">
        <f t="shared" si="52"/>
        <v xml:space="preserve"> </v>
      </c>
      <c r="F129" s="226" t="str">
        <f t="shared" si="52"/>
        <v xml:space="preserve"> </v>
      </c>
      <c r="G129" s="226" t="str">
        <f t="shared" si="52"/>
        <v xml:space="preserve"> </v>
      </c>
      <c r="H129" s="226" t="str">
        <f t="shared" si="52"/>
        <v xml:space="preserve"> </v>
      </c>
      <c r="I129" s="226" t="str">
        <f t="shared" si="52"/>
        <v xml:space="preserve"> </v>
      </c>
      <c r="J129" s="226" t="str">
        <f t="shared" si="52"/>
        <v xml:space="preserve"> </v>
      </c>
      <c r="K129" s="226" t="str">
        <f t="shared" si="52"/>
        <v xml:space="preserve"> </v>
      </c>
      <c r="L129" s="226" t="str">
        <f t="shared" si="52"/>
        <v xml:space="preserve"> </v>
      </c>
      <c r="M129" s="227" t="str">
        <f t="shared" si="52"/>
        <v xml:space="preserve"> </v>
      </c>
      <c r="N129" s="393" t="str">
        <f>IF(ISERROR((AVERAGE(B129:M129))/12*COUNT(B129:M129)),"",(AVERAGE(B129:M129))/12*COUNT(B129:M129))</f>
        <v/>
      </c>
      <c r="O129" s="394"/>
    </row>
    <row r="130" spans="1:15" ht="11.25">
      <c r="A130" s="239" t="str">
        <f>CONCATENATE(A125," to ",A124)</f>
        <v>2013 to 2014</v>
      </c>
      <c r="B130" s="228" t="str">
        <f aca="true" t="shared" si="53" ref="B130:M130">IF(B124=0," ",IF(B125=0," ",(B124-B125)/B125))</f>
        <v xml:space="preserve"> </v>
      </c>
      <c r="C130" s="228" t="str">
        <f t="shared" si="53"/>
        <v xml:space="preserve"> </v>
      </c>
      <c r="D130" s="228" t="str">
        <f t="shared" si="53"/>
        <v xml:space="preserve"> </v>
      </c>
      <c r="E130" s="228" t="str">
        <f t="shared" si="53"/>
        <v xml:space="preserve"> </v>
      </c>
      <c r="F130" s="228" t="str">
        <f t="shared" si="53"/>
        <v xml:space="preserve"> </v>
      </c>
      <c r="G130" s="228" t="str">
        <f t="shared" si="53"/>
        <v xml:space="preserve"> </v>
      </c>
      <c r="H130" s="228" t="str">
        <f t="shared" si="53"/>
        <v xml:space="preserve"> </v>
      </c>
      <c r="I130" s="228" t="str">
        <f t="shared" si="53"/>
        <v xml:space="preserve"> </v>
      </c>
      <c r="J130" s="228" t="str">
        <f t="shared" si="53"/>
        <v xml:space="preserve"> </v>
      </c>
      <c r="K130" s="228" t="str">
        <f t="shared" si="53"/>
        <v xml:space="preserve"> </v>
      </c>
      <c r="L130" s="228" t="str">
        <f t="shared" si="53"/>
        <v xml:space="preserve"> </v>
      </c>
      <c r="M130" s="229" t="str">
        <f t="shared" si="53"/>
        <v xml:space="preserve"> </v>
      </c>
      <c r="N130" s="393" t="str">
        <f>IF(ISERROR((AVERAGE(B130:M130))/12*COUNT(B130:M130)),"",(AVERAGE(B130:M130))/12*COUNT(B130:M130))</f>
        <v/>
      </c>
      <c r="O130" s="394"/>
    </row>
    <row r="131" spans="1:15" ht="10.8" thickBot="1">
      <c r="A131" s="239" t="str">
        <f>CONCATENATE(A126," to ",A125)</f>
        <v>2012 to 2013</v>
      </c>
      <c r="B131" s="228" t="str">
        <f aca="true" t="shared" si="54" ref="B131:M131">IF(B125=0," ",IF(B126=0," ",(B125-B126)/B126))</f>
        <v xml:space="preserve"> </v>
      </c>
      <c r="C131" s="228" t="str">
        <f t="shared" si="54"/>
        <v xml:space="preserve"> </v>
      </c>
      <c r="D131" s="228" t="str">
        <f t="shared" si="54"/>
        <v xml:space="preserve"> </v>
      </c>
      <c r="E131" s="228" t="str">
        <f t="shared" si="54"/>
        <v xml:space="preserve"> </v>
      </c>
      <c r="F131" s="228" t="str">
        <f t="shared" si="54"/>
        <v xml:space="preserve"> </v>
      </c>
      <c r="G131" s="228" t="str">
        <f t="shared" si="54"/>
        <v xml:space="preserve"> </v>
      </c>
      <c r="H131" s="228" t="str">
        <f t="shared" si="54"/>
        <v xml:space="preserve"> </v>
      </c>
      <c r="I131" s="228" t="str">
        <f t="shared" si="54"/>
        <v xml:space="preserve"> </v>
      </c>
      <c r="J131" s="228" t="str">
        <f t="shared" si="54"/>
        <v xml:space="preserve"> </v>
      </c>
      <c r="K131" s="228" t="str">
        <f t="shared" si="54"/>
        <v xml:space="preserve"> </v>
      </c>
      <c r="L131" s="228" t="str">
        <f t="shared" si="54"/>
        <v xml:space="preserve"> </v>
      </c>
      <c r="M131" s="229" t="str">
        <f t="shared" si="54"/>
        <v xml:space="preserve"> </v>
      </c>
      <c r="N131" s="393" t="str">
        <f>IF(ISERROR((AVERAGE(B131:M131))/12*COUNT(B131:M131)),"",(AVERAGE(B131:M131))/12*COUNT(B131:M131))</f>
        <v/>
      </c>
      <c r="O131" s="394"/>
    </row>
    <row r="132" spans="1:15" ht="12.6" thickBot="1">
      <c r="A132" s="395" t="s">
        <v>20</v>
      </c>
      <c r="B132" s="396"/>
      <c r="C132" s="222">
        <f>COUNTIF(B123:M126,"&gt;0")</f>
        <v>0</v>
      </c>
      <c r="D132" s="396" t="s">
        <v>21</v>
      </c>
      <c r="E132" s="396"/>
      <c r="F132" s="396"/>
      <c r="G132" s="222">
        <f>COUNT(B129:M131)</f>
        <v>0</v>
      </c>
      <c r="H132" s="396" t="s">
        <v>22</v>
      </c>
      <c r="I132" s="396"/>
      <c r="J132" s="223" t="e">
        <f>SUM(B123:M126)/SUM(B138:M141)</f>
        <v>#DIV/0!</v>
      </c>
      <c r="K132" s="396" t="str">
        <f>$K$67</f>
        <v>Total Increase:</v>
      </c>
      <c r="L132" s="396"/>
      <c r="M132" s="396"/>
      <c r="N132" s="397">
        <f>SUM(N129:N131)</f>
        <v>0</v>
      </c>
      <c r="O132" s="398"/>
    </row>
    <row r="133" ht="4.5" customHeight="1" thickBot="1" thickTop="1"/>
    <row r="134" spans="1:15" ht="12" thickTop="1">
      <c r="A134" s="465" t="s">
        <v>69</v>
      </c>
      <c r="B134" s="466"/>
      <c r="C134" s="466"/>
      <c r="D134" s="466"/>
      <c r="E134" s="466"/>
      <c r="F134" s="466"/>
      <c r="G134" s="466"/>
      <c r="H134" s="466"/>
      <c r="I134" s="466"/>
      <c r="J134" s="466"/>
      <c r="K134" s="466"/>
      <c r="L134" s="466"/>
      <c r="M134" s="466"/>
      <c r="N134" s="466"/>
      <c r="O134" s="40"/>
    </row>
    <row r="135" spans="1:15" ht="12">
      <c r="A135" s="467" t="str">
        <f>CONCATENATE($A$20," Trip Volumes")</f>
        <v>Total Trip Volumes</v>
      </c>
      <c r="B135" s="468"/>
      <c r="C135" s="468"/>
      <c r="D135" s="468"/>
      <c r="E135" s="468"/>
      <c r="F135" s="468"/>
      <c r="G135" s="468"/>
      <c r="H135" s="468"/>
      <c r="I135" s="468"/>
      <c r="J135" s="468"/>
      <c r="K135" s="468"/>
      <c r="L135" s="468"/>
      <c r="M135" s="468"/>
      <c r="N135" s="468"/>
      <c r="O135" s="53"/>
    </row>
    <row r="136" spans="1:15" ht="11.25">
      <c r="A136" s="469" t="s">
        <v>23</v>
      </c>
      <c r="B136" s="470"/>
      <c r="C136" s="470"/>
      <c r="D136" s="470"/>
      <c r="E136" s="470"/>
      <c r="F136" s="470"/>
      <c r="G136" s="470"/>
      <c r="H136" s="470"/>
      <c r="I136" s="470"/>
      <c r="J136" s="470"/>
      <c r="K136" s="470"/>
      <c r="L136" s="470"/>
      <c r="M136" s="470"/>
      <c r="N136" s="470"/>
      <c r="O136" s="471"/>
    </row>
    <row r="137" spans="1:15" ht="13.2" customHeight="1">
      <c r="A137" s="65" t="str">
        <f>$A$20</f>
        <v>Total</v>
      </c>
      <c r="B137" s="63" t="str">
        <f>$B$14</f>
        <v>Jan.</v>
      </c>
      <c r="C137" s="63" t="str">
        <f>$C$14</f>
        <v>Feb.</v>
      </c>
      <c r="D137" s="63" t="str">
        <f>$D$14</f>
        <v>Mar.</v>
      </c>
      <c r="E137" s="63" t="str">
        <f>$E$14</f>
        <v>Apr.</v>
      </c>
      <c r="F137" s="63" t="str">
        <f>$F$14</f>
        <v>May</v>
      </c>
      <c r="G137" s="63" t="str">
        <f>$G$14</f>
        <v>Jun.</v>
      </c>
      <c r="H137" s="63" t="str">
        <f>$H$14</f>
        <v>Jul.</v>
      </c>
      <c r="I137" s="63" t="str">
        <f>$I$14</f>
        <v>Aug.</v>
      </c>
      <c r="J137" s="63" t="str">
        <f>$J$14</f>
        <v>Sep.</v>
      </c>
      <c r="K137" s="63" t="str">
        <f>$K$14</f>
        <v>Oct.</v>
      </c>
      <c r="L137" s="63" t="str">
        <f>$L$14</f>
        <v>Nov.</v>
      </c>
      <c r="M137" s="63" t="str">
        <f>$M$14</f>
        <v>Dec.</v>
      </c>
      <c r="N137" s="64" t="str">
        <f>$N$14</f>
        <v>12 Month Total</v>
      </c>
      <c r="O137" s="53"/>
    </row>
    <row r="138" spans="1:15" ht="11.25">
      <c r="A138" s="66">
        <f>$A$14</f>
        <v>2015</v>
      </c>
      <c r="B138" s="42">
        <f aca="true" t="shared" si="55" ref="B138:M138">B20</f>
        <v>0</v>
      </c>
      <c r="C138" s="43">
        <f t="shared" si="55"/>
        <v>0</v>
      </c>
      <c r="D138" s="43">
        <f t="shared" si="55"/>
        <v>0</v>
      </c>
      <c r="E138" s="43">
        <f t="shared" si="55"/>
        <v>0</v>
      </c>
      <c r="F138" s="43">
        <f t="shared" si="55"/>
        <v>0</v>
      </c>
      <c r="G138" s="43">
        <f t="shared" si="55"/>
        <v>0</v>
      </c>
      <c r="H138" s="43">
        <f t="shared" si="55"/>
        <v>0</v>
      </c>
      <c r="I138" s="43">
        <f t="shared" si="55"/>
        <v>0</v>
      </c>
      <c r="J138" s="43">
        <f t="shared" si="55"/>
        <v>0</v>
      </c>
      <c r="K138" s="43">
        <f t="shared" si="55"/>
        <v>0</v>
      </c>
      <c r="L138" s="43">
        <f t="shared" si="55"/>
        <v>0</v>
      </c>
      <c r="M138" s="43">
        <f t="shared" si="55"/>
        <v>0</v>
      </c>
      <c r="N138" s="48" t="str">
        <f>$N$20</f>
        <v/>
      </c>
      <c r="O138" s="53"/>
    </row>
    <row r="139" spans="1:15" ht="11.25">
      <c r="A139" s="66">
        <f>$A$22</f>
        <v>2014</v>
      </c>
      <c r="B139" s="44">
        <f aca="true" t="shared" si="56" ref="B139:M139">B28</f>
        <v>0</v>
      </c>
      <c r="C139" s="38">
        <f t="shared" si="56"/>
        <v>0</v>
      </c>
      <c r="D139" s="38">
        <f t="shared" si="56"/>
        <v>0</v>
      </c>
      <c r="E139" s="38">
        <f t="shared" si="56"/>
        <v>0</v>
      </c>
      <c r="F139" s="38">
        <f t="shared" si="56"/>
        <v>0</v>
      </c>
      <c r="G139" s="38">
        <f t="shared" si="56"/>
        <v>0</v>
      </c>
      <c r="H139" s="38">
        <f t="shared" si="56"/>
        <v>0</v>
      </c>
      <c r="I139" s="38">
        <f t="shared" si="56"/>
        <v>0</v>
      </c>
      <c r="J139" s="38">
        <f t="shared" si="56"/>
        <v>0</v>
      </c>
      <c r="K139" s="38">
        <f t="shared" si="56"/>
        <v>0</v>
      </c>
      <c r="L139" s="38">
        <f t="shared" si="56"/>
        <v>0</v>
      </c>
      <c r="M139" s="38">
        <f t="shared" si="56"/>
        <v>0</v>
      </c>
      <c r="N139" s="49" t="str">
        <f>$N$28</f>
        <v/>
      </c>
      <c r="O139" s="53"/>
    </row>
    <row r="140" spans="1:15" ht="11.25">
      <c r="A140" s="66">
        <f>$A$30</f>
        <v>2013</v>
      </c>
      <c r="B140" s="44">
        <f aca="true" t="shared" si="57" ref="B140:N140">B36</f>
        <v>0</v>
      </c>
      <c r="C140" s="38">
        <f t="shared" si="57"/>
        <v>0</v>
      </c>
      <c r="D140" s="38">
        <f t="shared" si="57"/>
        <v>0</v>
      </c>
      <c r="E140" s="38">
        <f t="shared" si="57"/>
        <v>0</v>
      </c>
      <c r="F140" s="38">
        <f t="shared" si="57"/>
        <v>0</v>
      </c>
      <c r="G140" s="38">
        <f t="shared" si="57"/>
        <v>0</v>
      </c>
      <c r="H140" s="38">
        <f t="shared" si="57"/>
        <v>0</v>
      </c>
      <c r="I140" s="38">
        <f t="shared" si="57"/>
        <v>0</v>
      </c>
      <c r="J140" s="38">
        <f t="shared" si="57"/>
        <v>0</v>
      </c>
      <c r="K140" s="38">
        <f t="shared" si="57"/>
        <v>0</v>
      </c>
      <c r="L140" s="38">
        <f t="shared" si="57"/>
        <v>0</v>
      </c>
      <c r="M140" s="38">
        <f t="shared" si="57"/>
        <v>0</v>
      </c>
      <c r="N140" s="49" t="str">
        <f t="shared" si="57"/>
        <v/>
      </c>
      <c r="O140" s="53"/>
    </row>
    <row r="141" spans="1:15" ht="11.25">
      <c r="A141" s="66">
        <f>$A$38</f>
        <v>2012</v>
      </c>
      <c r="B141" s="45">
        <f aca="true" t="shared" si="58" ref="B141:N141">B44</f>
        <v>0</v>
      </c>
      <c r="C141" s="225">
        <f t="shared" si="58"/>
        <v>0</v>
      </c>
      <c r="D141" s="225">
        <f t="shared" si="58"/>
        <v>0</v>
      </c>
      <c r="E141" s="225">
        <f t="shared" si="58"/>
        <v>0</v>
      </c>
      <c r="F141" s="225">
        <f t="shared" si="58"/>
        <v>0</v>
      </c>
      <c r="G141" s="225">
        <f t="shared" si="58"/>
        <v>0</v>
      </c>
      <c r="H141" s="225">
        <f t="shared" si="58"/>
        <v>0</v>
      </c>
      <c r="I141" s="225">
        <f t="shared" si="58"/>
        <v>0</v>
      </c>
      <c r="J141" s="225">
        <f t="shared" si="58"/>
        <v>0</v>
      </c>
      <c r="K141" s="225">
        <f t="shared" si="58"/>
        <v>0</v>
      </c>
      <c r="L141" s="225">
        <f t="shared" si="58"/>
        <v>0</v>
      </c>
      <c r="M141" s="225">
        <f t="shared" si="58"/>
        <v>0</v>
      </c>
      <c r="N141" s="50" t="str">
        <f t="shared" si="58"/>
        <v/>
      </c>
      <c r="O141" s="53"/>
    </row>
    <row r="142" spans="1:15" ht="11.25">
      <c r="A142" s="469" t="s">
        <v>24</v>
      </c>
      <c r="B142" s="472"/>
      <c r="C142" s="472"/>
      <c r="D142" s="472"/>
      <c r="E142" s="472"/>
      <c r="F142" s="472"/>
      <c r="G142" s="472"/>
      <c r="H142" s="472"/>
      <c r="I142" s="472"/>
      <c r="J142" s="472"/>
      <c r="K142" s="472"/>
      <c r="L142" s="472"/>
      <c r="M142" s="472"/>
      <c r="N142" s="472"/>
      <c r="O142" s="471"/>
    </row>
    <row r="143" spans="1:15" ht="11.4" customHeight="1">
      <c r="A143" s="66" t="str">
        <f>$A$20</f>
        <v>Total</v>
      </c>
      <c r="B143" s="63" t="str">
        <f>$B$14</f>
        <v>Jan.</v>
      </c>
      <c r="C143" s="63" t="str">
        <f>$C$14</f>
        <v>Feb.</v>
      </c>
      <c r="D143" s="63" t="str">
        <f>$D$14</f>
        <v>Mar.</v>
      </c>
      <c r="E143" s="63" t="str">
        <f>$E$14</f>
        <v>Apr.</v>
      </c>
      <c r="F143" s="63" t="str">
        <f>$F$14</f>
        <v>May</v>
      </c>
      <c r="G143" s="63" t="str">
        <f>$G$14</f>
        <v>Jun.</v>
      </c>
      <c r="H143" s="63" t="str">
        <f>$H$14</f>
        <v>Jul.</v>
      </c>
      <c r="I143" s="63" t="str">
        <f>$I$14</f>
        <v>Aug.</v>
      </c>
      <c r="J143" s="63" t="str">
        <f>$J$14</f>
        <v>Sep.</v>
      </c>
      <c r="K143" s="63" t="str">
        <f>$K$14</f>
        <v>Oct.</v>
      </c>
      <c r="L143" s="63" t="str">
        <f>$L$14</f>
        <v>Nov.</v>
      </c>
      <c r="M143" s="63" t="str">
        <f>$M$14</f>
        <v>Dec.</v>
      </c>
      <c r="N143" s="191" t="s">
        <v>27</v>
      </c>
      <c r="O143" s="53"/>
    </row>
    <row r="144" spans="1:15" ht="11.25">
      <c r="A144" s="236" t="str">
        <f>CONCATENATE(A139," to ",A138)</f>
        <v>2014 to 2015</v>
      </c>
      <c r="B144" s="230" t="str">
        <f>IF(B138=0," ",IF(B139=0," ",(B138-B139)/B139))</f>
        <v xml:space="preserve"> </v>
      </c>
      <c r="C144" s="231" t="str">
        <f aca="true" t="shared" si="59" ref="C144:M144">IF(C138=0," ",IF(C139=0," ",(C138-C139)/C139))</f>
        <v xml:space="preserve"> </v>
      </c>
      <c r="D144" s="231" t="str">
        <f t="shared" si="59"/>
        <v xml:space="preserve"> </v>
      </c>
      <c r="E144" s="231" t="str">
        <f t="shared" si="59"/>
        <v xml:space="preserve"> </v>
      </c>
      <c r="F144" s="231" t="str">
        <f t="shared" si="59"/>
        <v xml:space="preserve"> </v>
      </c>
      <c r="G144" s="231" t="str">
        <f t="shared" si="59"/>
        <v xml:space="preserve"> </v>
      </c>
      <c r="H144" s="231" t="str">
        <f t="shared" si="59"/>
        <v xml:space="preserve"> </v>
      </c>
      <c r="I144" s="231" t="str">
        <f t="shared" si="59"/>
        <v xml:space="preserve"> </v>
      </c>
      <c r="J144" s="231" t="str">
        <f t="shared" si="59"/>
        <v xml:space="preserve"> </v>
      </c>
      <c r="K144" s="231" t="str">
        <f t="shared" si="59"/>
        <v xml:space="preserve"> </v>
      </c>
      <c r="L144" s="231" t="str">
        <f t="shared" si="59"/>
        <v xml:space="preserve"> </v>
      </c>
      <c r="M144" s="231" t="str">
        <f t="shared" si="59"/>
        <v xml:space="preserve"> </v>
      </c>
      <c r="N144" s="51" t="str">
        <f>IF(ISERROR((AVERAGE(B144:M144))/12*COUNT(B144:M144)),"",(AVERAGE(B144:M144))/12*COUNT(B144:M144))</f>
        <v/>
      </c>
      <c r="O144" s="53"/>
    </row>
    <row r="145" spans="1:15" ht="11.25">
      <c r="A145" s="236" t="str">
        <f>CONCATENATE(A140," to ",A139)</f>
        <v>2013 to 2014</v>
      </c>
      <c r="B145" s="232" t="str">
        <f>IF(B139=0," ",IF(B140=0," ",(B139-B140)/B140))</f>
        <v xml:space="preserve"> </v>
      </c>
      <c r="C145" s="233" t="str">
        <f aca="true" t="shared" si="60" ref="C145:M145">IF(C139=0," ",IF(C140=0," ",(C139-C140)/C140))</f>
        <v xml:space="preserve"> </v>
      </c>
      <c r="D145" s="233" t="str">
        <f t="shared" si="60"/>
        <v xml:space="preserve"> </v>
      </c>
      <c r="E145" s="233" t="str">
        <f t="shared" si="60"/>
        <v xml:space="preserve"> </v>
      </c>
      <c r="F145" s="233" t="str">
        <f t="shared" si="60"/>
        <v xml:space="preserve"> </v>
      </c>
      <c r="G145" s="233" t="str">
        <f t="shared" si="60"/>
        <v xml:space="preserve"> </v>
      </c>
      <c r="H145" s="233" t="str">
        <f t="shared" si="60"/>
        <v xml:space="preserve"> </v>
      </c>
      <c r="I145" s="233" t="str">
        <f t="shared" si="60"/>
        <v xml:space="preserve"> </v>
      </c>
      <c r="J145" s="233" t="str">
        <f t="shared" si="60"/>
        <v xml:space="preserve"> </v>
      </c>
      <c r="K145" s="233" t="str">
        <f t="shared" si="60"/>
        <v xml:space="preserve"> </v>
      </c>
      <c r="L145" s="233" t="str">
        <f t="shared" si="60"/>
        <v xml:space="preserve"> </v>
      </c>
      <c r="M145" s="233" t="str">
        <f t="shared" si="60"/>
        <v xml:space="preserve"> </v>
      </c>
      <c r="N145" s="52" t="str">
        <f>IF(ISERROR((AVERAGE(B145:M145))/12*COUNT(B145:M145)),"",(AVERAGE(B145:M145))/12*COUNT(B145:M145))</f>
        <v/>
      </c>
      <c r="O145" s="53"/>
    </row>
    <row r="146" spans="1:15" ht="11.25">
      <c r="A146" s="237" t="str">
        <f>CONCATENATE(A141," to ",A140)</f>
        <v>2012 to 2013</v>
      </c>
      <c r="B146" s="234" t="str">
        <f>IF(B140=0," ",IF(B141=0," ",(B140-B141)/B141))</f>
        <v xml:space="preserve"> </v>
      </c>
      <c r="C146" s="235" t="str">
        <f aca="true" t="shared" si="61" ref="C146:M146">IF(C140=0," ",IF(C141=0," ",(C140-C141)/C141))</f>
        <v xml:space="preserve"> </v>
      </c>
      <c r="D146" s="235" t="str">
        <f t="shared" si="61"/>
        <v xml:space="preserve"> </v>
      </c>
      <c r="E146" s="235" t="str">
        <f t="shared" si="61"/>
        <v xml:space="preserve"> </v>
      </c>
      <c r="F146" s="235" t="str">
        <f t="shared" si="61"/>
        <v xml:space="preserve"> </v>
      </c>
      <c r="G146" s="235" t="str">
        <f t="shared" si="61"/>
        <v xml:space="preserve"> </v>
      </c>
      <c r="H146" s="235" t="str">
        <f t="shared" si="61"/>
        <v xml:space="preserve"> </v>
      </c>
      <c r="I146" s="235" t="str">
        <f t="shared" si="61"/>
        <v xml:space="preserve"> </v>
      </c>
      <c r="J146" s="235" t="str">
        <f t="shared" si="61"/>
        <v xml:space="preserve"> </v>
      </c>
      <c r="K146" s="235" t="str">
        <f t="shared" si="61"/>
        <v xml:space="preserve"> </v>
      </c>
      <c r="L146" s="235" t="str">
        <f t="shared" si="61"/>
        <v xml:space="preserve"> </v>
      </c>
      <c r="M146" s="235" t="str">
        <f t="shared" si="61"/>
        <v xml:space="preserve"> </v>
      </c>
      <c r="N146" s="224" t="str">
        <f>IF(ISERROR((AVERAGE(B146:M146))/12*COUNT(B146:M146)),"",(AVERAGE(B146:M146))/12*COUNT(B146:M146))</f>
        <v/>
      </c>
      <c r="O146" s="53"/>
    </row>
    <row r="147" spans="1:15" ht="13.8" thickBot="1">
      <c r="A147" s="473" t="s">
        <v>20</v>
      </c>
      <c r="B147" s="474"/>
      <c r="C147" s="41">
        <f>COUNTIF(B138:M141,"&gt;0")</f>
        <v>0</v>
      </c>
      <c r="D147" s="475" t="s">
        <v>21</v>
      </c>
      <c r="E147" s="476"/>
      <c r="F147" s="476"/>
      <c r="G147" s="41">
        <f>COUNT(B144:M146)</f>
        <v>0</v>
      </c>
      <c r="H147" s="477"/>
      <c r="I147" s="478"/>
      <c r="J147" s="478"/>
      <c r="K147" s="475" t="s">
        <v>28</v>
      </c>
      <c r="L147" s="479"/>
      <c r="M147" s="479"/>
      <c r="N147" s="55">
        <f>SUM(N144:N146)</f>
        <v>0</v>
      </c>
      <c r="O147" s="54"/>
    </row>
    <row r="148" ht="10.8" thickTop="1"/>
  </sheetData>
  <sheetProtection sheet="1" objects="1" scenarios="1" selectLockedCells="1"/>
  <mergeCells count="155">
    <mergeCell ref="A134:N134"/>
    <mergeCell ref="A135:N135"/>
    <mergeCell ref="A136:O136"/>
    <mergeCell ref="A142:O142"/>
    <mergeCell ref="A147:B147"/>
    <mergeCell ref="D147:F147"/>
    <mergeCell ref="H147:J147"/>
    <mergeCell ref="K147:M147"/>
    <mergeCell ref="B3:H3"/>
    <mergeCell ref="L3:N3"/>
    <mergeCell ref="A5:N5"/>
    <mergeCell ref="A6:N6"/>
    <mergeCell ref="A7:E7"/>
    <mergeCell ref="F7:H7"/>
    <mergeCell ref="I7:K7"/>
    <mergeCell ref="L7:N7"/>
    <mergeCell ref="A13:N13"/>
    <mergeCell ref="N14:O14"/>
    <mergeCell ref="N15:O15"/>
    <mergeCell ref="N16:O16"/>
    <mergeCell ref="N17:O17"/>
    <mergeCell ref="A8:E8"/>
    <mergeCell ref="F8:H8"/>
    <mergeCell ref="I8:K8"/>
    <mergeCell ref="L8:N8"/>
    <mergeCell ref="N24:O24"/>
    <mergeCell ref="N25:O25"/>
    <mergeCell ref="N26:O26"/>
    <mergeCell ref="N27:O27"/>
    <mergeCell ref="B10:N11"/>
    <mergeCell ref="N28:O28"/>
    <mergeCell ref="N29:O29"/>
    <mergeCell ref="N18:O18"/>
    <mergeCell ref="N19:O19"/>
    <mergeCell ref="N20:O20"/>
    <mergeCell ref="N21:O21"/>
    <mergeCell ref="N22:O22"/>
    <mergeCell ref="N23:O23"/>
    <mergeCell ref="N36:O36"/>
    <mergeCell ref="N37:O37"/>
    <mergeCell ref="N38:O38"/>
    <mergeCell ref="N39:O39"/>
    <mergeCell ref="N40:O40"/>
    <mergeCell ref="N41:O41"/>
    <mergeCell ref="N30:O30"/>
    <mergeCell ref="N31:O31"/>
    <mergeCell ref="N32:O32"/>
    <mergeCell ref="N33:O33"/>
    <mergeCell ref="N34:O34"/>
    <mergeCell ref="N35:O35"/>
    <mergeCell ref="N42:O42"/>
    <mergeCell ref="N43:O43"/>
    <mergeCell ref="N44:O44"/>
    <mergeCell ref="A46:O46"/>
    <mergeCell ref="N45:O45"/>
    <mergeCell ref="B49:H49"/>
    <mergeCell ref="L49:N49"/>
    <mergeCell ref="A51:E51"/>
    <mergeCell ref="F51:H51"/>
    <mergeCell ref="I51:K51"/>
    <mergeCell ref="L51:N51"/>
    <mergeCell ref="N60:O60"/>
    <mergeCell ref="N61:O61"/>
    <mergeCell ref="A62:O62"/>
    <mergeCell ref="N63:O63"/>
    <mergeCell ref="A54:N54"/>
    <mergeCell ref="A55:O55"/>
    <mergeCell ref="A56:O56"/>
    <mergeCell ref="N57:O57"/>
    <mergeCell ref="N58:O58"/>
    <mergeCell ref="N59:O59"/>
    <mergeCell ref="N64:O64"/>
    <mergeCell ref="N65:O65"/>
    <mergeCell ref="N66:O66"/>
    <mergeCell ref="A67:B67"/>
    <mergeCell ref="D67:F67"/>
    <mergeCell ref="H67:I67"/>
    <mergeCell ref="K67:M67"/>
    <mergeCell ref="N67:O67"/>
    <mergeCell ref="N75:O75"/>
    <mergeCell ref="N79:O79"/>
    <mergeCell ref="N80:O80"/>
    <mergeCell ref="A120:O120"/>
    <mergeCell ref="A121:O121"/>
    <mergeCell ref="A76:O76"/>
    <mergeCell ref="N77:O77"/>
    <mergeCell ref="N78:O78"/>
    <mergeCell ref="A69:O69"/>
    <mergeCell ref="A70:O70"/>
    <mergeCell ref="N71:O71"/>
    <mergeCell ref="N72:O72"/>
    <mergeCell ref="N73:O73"/>
    <mergeCell ref="N74:O74"/>
    <mergeCell ref="A81:B81"/>
    <mergeCell ref="D81:F81"/>
    <mergeCell ref="H81:I81"/>
    <mergeCell ref="K81:M81"/>
    <mergeCell ref="N81:O81"/>
    <mergeCell ref="A110:O110"/>
    <mergeCell ref="N88:O88"/>
    <mergeCell ref="N89:O89"/>
    <mergeCell ref="N91:O91"/>
    <mergeCell ref="A90:O90"/>
    <mergeCell ref="N103:O103"/>
    <mergeCell ref="N106:O106"/>
    <mergeCell ref="A104:O104"/>
    <mergeCell ref="N105:O105"/>
    <mergeCell ref="A97:O97"/>
    <mergeCell ref="A98:O98"/>
    <mergeCell ref="N99:O99"/>
    <mergeCell ref="N100:O100"/>
    <mergeCell ref="N101:O101"/>
    <mergeCell ref="N102:O102"/>
    <mergeCell ref="A83:O83"/>
    <mergeCell ref="A84:O84"/>
    <mergeCell ref="N85:O85"/>
    <mergeCell ref="N86:O86"/>
    <mergeCell ref="N87:O87"/>
    <mergeCell ref="N92:O92"/>
    <mergeCell ref="N93:O93"/>
    <mergeCell ref="N94:O94"/>
    <mergeCell ref="N95:O95"/>
    <mergeCell ref="A95:B95"/>
    <mergeCell ref="D95:F95"/>
    <mergeCell ref="H95:I95"/>
    <mergeCell ref="K95:M95"/>
    <mergeCell ref="N107:O107"/>
    <mergeCell ref="N108:O108"/>
    <mergeCell ref="A109:B109"/>
    <mergeCell ref="D109:F109"/>
    <mergeCell ref="H109:I109"/>
    <mergeCell ref="K109:M109"/>
    <mergeCell ref="N109:O109"/>
    <mergeCell ref="N123:O123"/>
    <mergeCell ref="N124:O124"/>
    <mergeCell ref="N130:O130"/>
    <mergeCell ref="N131:O131"/>
    <mergeCell ref="A132:B132"/>
    <mergeCell ref="D132:F132"/>
    <mergeCell ref="H132:I132"/>
    <mergeCell ref="K132:M132"/>
    <mergeCell ref="N132:O132"/>
    <mergeCell ref="B113:H113"/>
    <mergeCell ref="L113:N113"/>
    <mergeCell ref="A115:E115"/>
    <mergeCell ref="F115:H115"/>
    <mergeCell ref="I115:K115"/>
    <mergeCell ref="L115:N115"/>
    <mergeCell ref="A118:N118"/>
    <mergeCell ref="N122:O122"/>
    <mergeCell ref="A127:O127"/>
    <mergeCell ref="N128:O128"/>
    <mergeCell ref="N129:O129"/>
    <mergeCell ref="N125:O125"/>
    <mergeCell ref="N126:O126"/>
  </mergeCells>
  <dataValidations count="4">
    <dataValidation type="list" allowBlank="1" showInputMessage="1" showErrorMessage="1" promptTitle="Instructions:" prompt="Click the arrow button to the right._x000a_Choose from the list." sqref="L8:N8">
      <formula1>"4. click &amp; choose here, 7 Days a Week, Friday &amp; Saturday, Saturday &amp; Sunday, Friday to Sunday, Sunday to Thursday, As specified in ""Notes"""</formula1>
    </dataValidation>
    <dataValidation type="list" allowBlank="1" showInputMessage="1" showErrorMessage="1" promptTitle="Instructions:" prompt="Click arrow button to the right._x000a_Choose option from list." sqref="F8:H8">
      <formula1>"2. click &amp; choose here, All Types of Passengers, Contract Transportation, Crew Transportation, Vans-non accessible use, Wheelchair Van Requests, As specified in ""Notes"""</formula1>
    </dataValidation>
    <dataValidation type="list" allowBlank="1" showInputMessage="1" showErrorMessage="1" promptTitle="Instructions:" prompt="Click the arrow button to the right._x000a_Choose from the list." sqref="I8:K8">
      <formula1>"3. click &amp; choose here, AM &amp; PM (24 hours), AM Only, PM Only, As specified in ""Notes"""</formula1>
    </dataValidation>
    <dataValidation type="list" allowBlank="1" showInputMessage="1" showErrorMessage="1" promptTitle="Instructions:" prompt="Click the arrow button to the right._x000a_Choose from the list._x000a_Use scroll bar to see all options." sqref="A8:E8">
      <formula1>"1. click &amp; choose here, Full Taxi Fleet, Conventional Taxis Only, Wheelchair Accessible Taxis Only, Accessible Taxis with Flip Seats Only, Conventional Vans Only, Eco-Friendly Taxis Only, AWD/4WD Taxis Only, As specified in ""Notes"""</formula1>
    </dataValidation>
  </dataValidations>
  <printOptions/>
  <pageMargins left="0.590551181102362" right="0.590551181102362" top="0.708661417322835" bottom="0.708661417322835" header="0.31496062992126" footer="0.31496062992126"/>
  <pageSetup horizontalDpi="600" verticalDpi="600" orientation="portrait" copies="2" r:id="rId1"/>
  <headerFooter>
    <oddHeader>&amp;CSpreadsheet A</oddHeader>
    <oddFooter>&amp;LA. Trip Volume Report&amp;RPT Board Workbook ABC--Update October 2015</oddFooter>
  </headerFooter>
  <rowBreaks count="2" manualBreakCount="2">
    <brk id="46" max="16383" man="1"/>
    <brk id="1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defaultGridColor="0" view="pageLayout" colorId="12" workbookViewId="0" topLeftCell="A1">
      <selection activeCell="A9" sqref="A9:E9"/>
    </sheetView>
  </sheetViews>
  <sheetFormatPr defaultColWidth="9.33203125" defaultRowHeight="11.25"/>
  <cols>
    <col min="1" max="1" width="12" style="21" customWidth="1"/>
    <col min="2" max="13" width="7.66015625" style="21" customWidth="1"/>
    <col min="14" max="14" width="10.16015625" style="22" customWidth="1"/>
    <col min="15" max="15" width="1.3359375" style="0" customWidth="1"/>
  </cols>
  <sheetData>
    <row r="1" spans="1:15" ht="12">
      <c r="A1" s="304" t="s">
        <v>37</v>
      </c>
      <c r="B1" s="305"/>
      <c r="C1" s="305"/>
      <c r="D1" s="305"/>
      <c r="E1" s="305"/>
      <c r="F1" s="305"/>
      <c r="G1" s="305"/>
      <c r="H1" s="305"/>
      <c r="I1" s="305"/>
      <c r="J1" s="305"/>
      <c r="K1" s="305"/>
      <c r="L1" s="305"/>
      <c r="M1" s="305"/>
      <c r="N1" s="307" t="s">
        <v>140</v>
      </c>
      <c r="O1" s="306"/>
    </row>
    <row r="2" spans="1:15" ht="3.6" customHeight="1" thickBot="1">
      <c r="A2" s="4"/>
      <c r="B2" s="4"/>
      <c r="C2" s="4"/>
      <c r="D2" s="4"/>
      <c r="E2" s="4"/>
      <c r="F2" s="4"/>
      <c r="G2" s="4"/>
      <c r="H2" s="4"/>
      <c r="I2" s="4"/>
      <c r="J2" s="4"/>
      <c r="K2" s="4"/>
      <c r="L2" s="4"/>
      <c r="M2" s="4"/>
      <c r="N2" s="5"/>
      <c r="O2" s="5"/>
    </row>
    <row r="3" spans="1:15" ht="16.2" thickBot="1">
      <c r="A3" s="6" t="s">
        <v>14</v>
      </c>
      <c r="B3" s="505" t="str">
        <f>'Cover Sheet &amp; Instructions'!$B$3</f>
        <v>XYZ Taxi Ltd.</v>
      </c>
      <c r="C3" s="506"/>
      <c r="D3" s="506"/>
      <c r="E3" s="506"/>
      <c r="F3" s="506"/>
      <c r="G3" s="506"/>
      <c r="H3" s="507"/>
      <c r="I3" s="7"/>
      <c r="J3" s="8"/>
      <c r="K3" s="9" t="s">
        <v>17</v>
      </c>
      <c r="L3" s="483">
        <f>'Cover Sheet &amp; Instructions'!$L$3</f>
        <v>42299</v>
      </c>
      <c r="M3" s="484"/>
      <c r="N3" s="485"/>
      <c r="O3" s="5"/>
    </row>
    <row r="4" spans="1:15" ht="6" customHeight="1">
      <c r="A4" s="6"/>
      <c r="B4" s="10"/>
      <c r="C4" s="10"/>
      <c r="D4" s="10"/>
      <c r="E4" s="10"/>
      <c r="F4" s="10"/>
      <c r="G4" s="10"/>
      <c r="H4" s="10"/>
      <c r="I4" s="10"/>
      <c r="J4" s="8"/>
      <c r="K4" s="8"/>
      <c r="L4" s="8"/>
      <c r="M4" s="8"/>
      <c r="N4" s="5"/>
      <c r="O4" s="5"/>
    </row>
    <row r="5" spans="1:14" ht="6" customHeight="1">
      <c r="A5"/>
      <c r="B5"/>
      <c r="C5"/>
      <c r="D5"/>
      <c r="E5"/>
      <c r="F5"/>
      <c r="G5"/>
      <c r="H5"/>
      <c r="I5"/>
      <c r="J5"/>
      <c r="K5"/>
      <c r="L5"/>
      <c r="M5"/>
      <c r="N5"/>
    </row>
    <row r="6" spans="1:15" ht="17.25" customHeight="1">
      <c r="A6" s="486" t="s">
        <v>90</v>
      </c>
      <c r="B6" s="496"/>
      <c r="C6" s="496"/>
      <c r="D6" s="496"/>
      <c r="E6" s="496"/>
      <c r="F6" s="496"/>
      <c r="G6" s="496"/>
      <c r="H6" s="496"/>
      <c r="I6" s="496"/>
      <c r="J6" s="496"/>
      <c r="K6" s="496"/>
      <c r="L6" s="496"/>
      <c r="M6" s="496"/>
      <c r="N6" s="496"/>
      <c r="O6" s="28"/>
    </row>
    <row r="7" spans="1:15" ht="5.4" customHeight="1" thickBot="1">
      <c r="A7" s="488"/>
      <c r="B7" s="489"/>
      <c r="C7" s="489"/>
      <c r="D7" s="489"/>
      <c r="E7" s="489"/>
      <c r="F7" s="489"/>
      <c r="G7" s="489"/>
      <c r="H7" s="489"/>
      <c r="I7" s="489"/>
      <c r="J7" s="489"/>
      <c r="K7" s="489"/>
      <c r="L7" s="489"/>
      <c r="M7" s="489"/>
      <c r="N7" s="489"/>
      <c r="O7" s="195"/>
    </row>
    <row r="8" spans="1:15" ht="18" customHeight="1" thickBot="1" thickTop="1">
      <c r="A8" s="490" t="s">
        <v>51</v>
      </c>
      <c r="B8" s="491"/>
      <c r="C8" s="491"/>
      <c r="D8" s="491"/>
      <c r="E8" s="492"/>
      <c r="F8" s="493" t="s">
        <v>52</v>
      </c>
      <c r="G8" s="494"/>
      <c r="H8" s="494"/>
      <c r="I8" s="493" t="s">
        <v>15</v>
      </c>
      <c r="J8" s="494"/>
      <c r="K8" s="494"/>
      <c r="L8" s="493" t="s">
        <v>16</v>
      </c>
      <c r="M8" s="494"/>
      <c r="N8" s="495"/>
      <c r="O8" s="30"/>
    </row>
    <row r="9" spans="1:15" ht="12.45" customHeight="1" thickBot="1" thickTop="1">
      <c r="A9" s="451" t="s">
        <v>91</v>
      </c>
      <c r="B9" s="452"/>
      <c r="C9" s="452"/>
      <c r="D9" s="452"/>
      <c r="E9" s="453"/>
      <c r="F9" s="451" t="s">
        <v>92</v>
      </c>
      <c r="G9" s="452"/>
      <c r="H9" s="452"/>
      <c r="I9" s="451" t="s">
        <v>93</v>
      </c>
      <c r="J9" s="452"/>
      <c r="K9" s="452"/>
      <c r="L9" s="451" t="s">
        <v>94</v>
      </c>
      <c r="M9" s="452"/>
      <c r="N9" s="453"/>
      <c r="O9" s="30"/>
    </row>
    <row r="10" spans="1:15" ht="4.5" customHeight="1" thickBot="1" thickTop="1">
      <c r="A10" s="31"/>
      <c r="B10" s="31"/>
      <c r="C10" s="31"/>
      <c r="D10" s="31"/>
      <c r="E10" s="31"/>
      <c r="F10" s="31"/>
      <c r="G10" s="31"/>
      <c r="H10" s="31"/>
      <c r="I10" s="31"/>
      <c r="J10" s="31"/>
      <c r="K10" s="31"/>
      <c r="L10" s="31"/>
      <c r="M10" s="31"/>
      <c r="N10" s="32"/>
      <c r="O10" s="30"/>
    </row>
    <row r="11" spans="1:15" ht="10.95" customHeight="1">
      <c r="A11" s="33" t="s">
        <v>13</v>
      </c>
      <c r="B11" s="455"/>
      <c r="C11" s="456"/>
      <c r="D11" s="456"/>
      <c r="E11" s="456"/>
      <c r="F11" s="456"/>
      <c r="G11" s="456"/>
      <c r="H11" s="456"/>
      <c r="I11" s="456"/>
      <c r="J11" s="456"/>
      <c r="K11" s="456"/>
      <c r="L11" s="456"/>
      <c r="M11" s="456"/>
      <c r="N11" s="457"/>
      <c r="O11" s="30"/>
    </row>
    <row r="12" spans="1:15" ht="9" customHeight="1" thickBot="1">
      <c r="A12" s="34"/>
      <c r="B12" s="458"/>
      <c r="C12" s="459"/>
      <c r="D12" s="459"/>
      <c r="E12" s="459"/>
      <c r="F12" s="459"/>
      <c r="G12" s="459"/>
      <c r="H12" s="459"/>
      <c r="I12" s="459"/>
      <c r="J12" s="459"/>
      <c r="K12" s="459"/>
      <c r="L12" s="459"/>
      <c r="M12" s="459"/>
      <c r="N12" s="460"/>
      <c r="O12" s="30"/>
    </row>
    <row r="13" spans="1:15" ht="4.95" customHeight="1" thickBot="1">
      <c r="A13" s="31"/>
      <c r="B13" s="31"/>
      <c r="C13" s="31"/>
      <c r="D13" s="31"/>
      <c r="E13" s="31"/>
      <c r="F13" s="31"/>
      <c r="G13" s="31"/>
      <c r="H13" s="31"/>
      <c r="I13" s="31"/>
      <c r="J13" s="31"/>
      <c r="K13" s="31"/>
      <c r="L13" s="31"/>
      <c r="M13" s="31"/>
      <c r="N13" s="32"/>
      <c r="O13" s="30"/>
    </row>
    <row r="14" spans="1:15" ht="16.8" thickBot="1" thickTop="1">
      <c r="A14" s="490" t="s">
        <v>38</v>
      </c>
      <c r="B14" s="527"/>
      <c r="C14" s="527"/>
      <c r="D14" s="527"/>
      <c r="E14" s="528"/>
      <c r="F14" s="528"/>
      <c r="G14" s="528"/>
      <c r="H14" s="529"/>
      <c r="I14" s="490" t="s">
        <v>36</v>
      </c>
      <c r="J14" s="527"/>
      <c r="K14" s="527"/>
      <c r="L14" s="528"/>
      <c r="M14" s="528"/>
      <c r="N14" s="529"/>
      <c r="O14" s="30"/>
    </row>
    <row r="15" spans="1:15" ht="11.4" thickBot="1" thickTop="1">
      <c r="A15" s="451" t="s">
        <v>96</v>
      </c>
      <c r="B15" s="524"/>
      <c r="C15" s="524"/>
      <c r="D15" s="524"/>
      <c r="E15" s="524"/>
      <c r="F15" s="524"/>
      <c r="G15" s="524"/>
      <c r="H15" s="530"/>
      <c r="I15" s="451" t="s">
        <v>95</v>
      </c>
      <c r="J15" s="524"/>
      <c r="K15" s="524"/>
      <c r="L15" s="525"/>
      <c r="M15" s="525"/>
      <c r="N15" s="526"/>
      <c r="O15" s="30"/>
    </row>
    <row r="16" spans="1:15" ht="5.55" customHeight="1" thickBot="1" thickTop="1">
      <c r="A16" s="31"/>
      <c r="B16" s="31"/>
      <c r="C16" s="31"/>
      <c r="D16" s="31"/>
      <c r="E16" s="31"/>
      <c r="F16" s="31"/>
      <c r="G16" s="31"/>
      <c r="H16" s="31"/>
      <c r="I16" s="31"/>
      <c r="J16" s="31"/>
      <c r="K16" s="31"/>
      <c r="L16" s="31"/>
      <c r="M16" s="31"/>
      <c r="N16" s="32"/>
      <c r="O16" s="30"/>
    </row>
    <row r="17" spans="1:15" ht="12">
      <c r="A17" s="33" t="s">
        <v>13</v>
      </c>
      <c r="B17" s="455"/>
      <c r="C17" s="456"/>
      <c r="D17" s="456"/>
      <c r="E17" s="456"/>
      <c r="F17" s="456"/>
      <c r="G17" s="456"/>
      <c r="H17" s="456"/>
      <c r="I17" s="456"/>
      <c r="J17" s="456"/>
      <c r="K17" s="456"/>
      <c r="L17" s="456"/>
      <c r="M17" s="456"/>
      <c r="N17" s="457"/>
      <c r="O17" s="30"/>
    </row>
    <row r="18" spans="1:15" ht="10.8" thickBot="1">
      <c r="A18" s="34"/>
      <c r="B18" s="547"/>
      <c r="C18" s="548"/>
      <c r="D18" s="548"/>
      <c r="E18" s="548"/>
      <c r="F18" s="548"/>
      <c r="G18" s="548"/>
      <c r="H18" s="548"/>
      <c r="I18" s="548"/>
      <c r="J18" s="548"/>
      <c r="K18" s="548"/>
      <c r="L18" s="548"/>
      <c r="M18" s="548"/>
      <c r="N18" s="549"/>
      <c r="O18" s="30"/>
    </row>
    <row r="19" spans="1:15" ht="4.95" customHeight="1">
      <c r="A19" s="31"/>
      <c r="B19" s="31"/>
      <c r="C19" s="31"/>
      <c r="D19" s="31"/>
      <c r="E19" s="31"/>
      <c r="F19" s="31"/>
      <c r="G19" s="31"/>
      <c r="H19" s="31"/>
      <c r="I19" s="31"/>
      <c r="J19" s="31"/>
      <c r="K19" s="31"/>
      <c r="L19" s="31"/>
      <c r="M19" s="31"/>
      <c r="N19" s="32"/>
      <c r="O19" s="30"/>
    </row>
    <row r="20" spans="1:15" ht="4.95" customHeight="1">
      <c r="A20" s="488"/>
      <c r="B20" s="488"/>
      <c r="C20" s="488"/>
      <c r="D20" s="488"/>
      <c r="E20" s="488"/>
      <c r="F20" s="488"/>
      <c r="G20" s="488"/>
      <c r="H20" s="488"/>
      <c r="I20" s="488"/>
      <c r="J20" s="488"/>
      <c r="K20" s="488"/>
      <c r="L20" s="488"/>
      <c r="M20" s="488"/>
      <c r="N20" s="488"/>
      <c r="O20" s="27"/>
    </row>
    <row r="21" spans="1:14" ht="4.5" customHeight="1">
      <c r="A21"/>
      <c r="B21"/>
      <c r="C21"/>
      <c r="D21"/>
      <c r="E21"/>
      <c r="F21"/>
      <c r="G21"/>
      <c r="H21"/>
      <c r="I21"/>
      <c r="J21"/>
      <c r="K21"/>
      <c r="L21"/>
      <c r="M21"/>
      <c r="N21"/>
    </row>
    <row r="22" spans="1:15" ht="17.25" customHeight="1" thickBot="1">
      <c r="A22" s="550" t="s">
        <v>26</v>
      </c>
      <c r="B22" s="551"/>
      <c r="C22" s="551"/>
      <c r="D22" s="551"/>
      <c r="E22" s="551"/>
      <c r="F22" s="551"/>
      <c r="G22" s="551"/>
      <c r="H22" s="551"/>
      <c r="I22" s="551"/>
      <c r="J22" s="551"/>
      <c r="K22" s="551"/>
      <c r="L22" s="551"/>
      <c r="M22" s="551"/>
      <c r="N22" s="551"/>
      <c r="O22" s="552"/>
    </row>
    <row r="23" spans="1:15" ht="10.05" customHeight="1">
      <c r="A23" s="56">
        <v>2015</v>
      </c>
      <c r="B23" s="1" t="s">
        <v>0</v>
      </c>
      <c r="C23" s="1" t="s">
        <v>1</v>
      </c>
      <c r="D23" s="1" t="s">
        <v>2</v>
      </c>
      <c r="E23" s="1" t="s">
        <v>3</v>
      </c>
      <c r="F23" s="1" t="s">
        <v>4</v>
      </c>
      <c r="G23" s="1" t="s">
        <v>5</v>
      </c>
      <c r="H23" s="1" t="s">
        <v>6</v>
      </c>
      <c r="I23" s="1" t="s">
        <v>7</v>
      </c>
      <c r="J23" s="1" t="s">
        <v>8</v>
      </c>
      <c r="K23" s="1" t="s">
        <v>9</v>
      </c>
      <c r="L23" s="1" t="s">
        <v>10</v>
      </c>
      <c r="M23" s="2" t="s">
        <v>11</v>
      </c>
      <c r="N23" s="533" t="s">
        <v>113</v>
      </c>
      <c r="O23" s="534"/>
    </row>
    <row r="24" spans="1:15" ht="10.05" customHeight="1">
      <c r="A24" s="75" t="s">
        <v>32</v>
      </c>
      <c r="B24" s="76"/>
      <c r="C24" s="76"/>
      <c r="D24" s="77"/>
      <c r="E24" s="77"/>
      <c r="F24" s="77"/>
      <c r="G24" s="76"/>
      <c r="H24" s="76"/>
      <c r="I24" s="76"/>
      <c r="J24" s="76"/>
      <c r="K24" s="76"/>
      <c r="L24" s="76"/>
      <c r="M24" s="78"/>
      <c r="N24" s="545" t="str">
        <f>IF(COUNTIF(B24:M24,"&gt;0")=12,AVERAGE(B24:M24),"")</f>
        <v/>
      </c>
      <c r="O24" s="546" t="str">
        <f aca="true" t="shared" si="0" ref="O24">IF(COUNTIF(C24:N24,"&gt;0")=12,AVERAGE(C24:N24),"")</f>
        <v/>
      </c>
    </row>
    <row r="25" spans="1:15" ht="10.05" customHeight="1">
      <c r="A25" s="72" t="s">
        <v>31</v>
      </c>
      <c r="B25" s="79"/>
      <c r="C25" s="79"/>
      <c r="D25" s="79"/>
      <c r="E25" s="79"/>
      <c r="F25" s="79"/>
      <c r="G25" s="80"/>
      <c r="H25" s="80"/>
      <c r="I25" s="80"/>
      <c r="J25" s="80"/>
      <c r="K25" s="80"/>
      <c r="L25" s="80"/>
      <c r="M25" s="81"/>
      <c r="N25" s="545" t="str">
        <f>IF(COUNTIF(B25:M25,"&gt;0")=12,AVERAGE(B25:M25),"")</f>
        <v/>
      </c>
      <c r="O25" s="546" t="str">
        <f aca="true" t="shared" si="1" ref="O24:O29">IF(COUNTIF(C25:N25,"&gt;0")=12,AVERAGE(C25:N25),"")</f>
        <v/>
      </c>
    </row>
    <row r="26" spans="1:15" ht="10.05" customHeight="1" thickBot="1">
      <c r="A26" s="190" t="s">
        <v>30</v>
      </c>
      <c r="B26" s="82">
        <f aca="true" t="shared" si="2" ref="B26:L26">SUM(B24:B25)</f>
        <v>0</v>
      </c>
      <c r="C26" s="82">
        <f t="shared" si="2"/>
        <v>0</v>
      </c>
      <c r="D26" s="82">
        <f t="shared" si="2"/>
        <v>0</v>
      </c>
      <c r="E26" s="82">
        <f t="shared" si="2"/>
        <v>0</v>
      </c>
      <c r="F26" s="82">
        <f t="shared" si="2"/>
        <v>0</v>
      </c>
      <c r="G26" s="82">
        <f t="shared" si="2"/>
        <v>0</v>
      </c>
      <c r="H26" s="82">
        <f t="shared" si="2"/>
        <v>0</v>
      </c>
      <c r="I26" s="82">
        <f t="shared" si="2"/>
        <v>0</v>
      </c>
      <c r="J26" s="82">
        <f t="shared" si="2"/>
        <v>0</v>
      </c>
      <c r="K26" s="82">
        <f t="shared" si="2"/>
        <v>0</v>
      </c>
      <c r="L26" s="82">
        <f t="shared" si="2"/>
        <v>0</v>
      </c>
      <c r="M26" s="83">
        <f>SUM(M24:M25)</f>
        <v>0</v>
      </c>
      <c r="N26" s="537" t="str">
        <f>IF(COUNTIF(B26:M26,"&gt;0")=12,AVERAGE(B26:M26),"")</f>
        <v/>
      </c>
      <c r="O26" s="538" t="str">
        <f t="shared" si="1"/>
        <v/>
      </c>
    </row>
    <row r="27" spans="1:15" ht="10.05" customHeight="1">
      <c r="A27" s="67" t="s">
        <v>34</v>
      </c>
      <c r="B27" s="68"/>
      <c r="C27" s="68"/>
      <c r="D27" s="68"/>
      <c r="E27" s="68"/>
      <c r="F27" s="68"/>
      <c r="G27" s="68"/>
      <c r="H27" s="68"/>
      <c r="I27" s="68"/>
      <c r="J27" s="68"/>
      <c r="K27" s="68"/>
      <c r="L27" s="68"/>
      <c r="M27" s="68"/>
      <c r="N27" s="539" t="str">
        <f>IF(COUNTIF(B27:M27,"&gt;0")=12,AVERAGE(B27:M27),"")</f>
        <v/>
      </c>
      <c r="O27" s="540" t="str">
        <f t="shared" si="1"/>
        <v/>
      </c>
    </row>
    <row r="28" spans="1:15" ht="10.05" customHeight="1">
      <c r="A28" s="72" t="s">
        <v>33</v>
      </c>
      <c r="B28" s="73"/>
      <c r="C28" s="73"/>
      <c r="D28" s="73"/>
      <c r="E28" s="73"/>
      <c r="F28" s="73"/>
      <c r="G28" s="73"/>
      <c r="H28" s="73"/>
      <c r="I28" s="73"/>
      <c r="J28" s="73"/>
      <c r="K28" s="73"/>
      <c r="L28" s="73"/>
      <c r="M28" s="73"/>
      <c r="N28" s="541" t="str">
        <f>IF(COUNTIF(B28:M28,"&gt;0")=12,AVERAGE(B28:M28),"")</f>
        <v/>
      </c>
      <c r="O28" s="542" t="str">
        <f t="shared" si="1"/>
        <v/>
      </c>
    </row>
    <row r="29" spans="1:15" ht="10.05" customHeight="1" thickBot="1">
      <c r="A29" s="190" t="s">
        <v>35</v>
      </c>
      <c r="B29" s="69">
        <f aca="true" t="shared" si="3" ref="B29:L29">SUM(B27:B28)</f>
        <v>0</v>
      </c>
      <c r="C29" s="69">
        <f t="shared" si="3"/>
        <v>0</v>
      </c>
      <c r="D29" s="69">
        <f t="shared" si="3"/>
        <v>0</v>
      </c>
      <c r="E29" s="69">
        <f t="shared" si="3"/>
        <v>0</v>
      </c>
      <c r="F29" s="69">
        <f t="shared" si="3"/>
        <v>0</v>
      </c>
      <c r="G29" s="69">
        <f t="shared" si="3"/>
        <v>0</v>
      </c>
      <c r="H29" s="69">
        <f t="shared" si="3"/>
        <v>0</v>
      </c>
      <c r="I29" s="69">
        <f t="shared" si="3"/>
        <v>0</v>
      </c>
      <c r="J29" s="69">
        <f t="shared" si="3"/>
        <v>0</v>
      </c>
      <c r="K29" s="69">
        <f t="shared" si="3"/>
        <v>0</v>
      </c>
      <c r="L29" s="69">
        <f t="shared" si="3"/>
        <v>0</v>
      </c>
      <c r="M29" s="69">
        <f>SUM(M27:M28)</f>
        <v>0</v>
      </c>
      <c r="N29" s="543" t="str">
        <f>IF(COUNTIF(B29:M29,"&gt;0")=12,AVERAGE(B29:M29),"")</f>
        <v/>
      </c>
      <c r="O29" s="544" t="str">
        <f t="shared" si="1"/>
        <v/>
      </c>
    </row>
    <row r="30" spans="1:15" ht="10.05" customHeight="1" thickBot="1">
      <c r="A30" s="60"/>
      <c r="B30" s="61"/>
      <c r="C30" s="61"/>
      <c r="D30" s="61"/>
      <c r="E30" s="61"/>
      <c r="F30" s="61"/>
      <c r="G30" s="61"/>
      <c r="H30" s="61"/>
      <c r="I30" s="61"/>
      <c r="J30" s="61"/>
      <c r="K30" s="61"/>
      <c r="L30" s="61"/>
      <c r="M30" s="61"/>
      <c r="N30" s="445" t="str">
        <f>IF(COUNTIF(B30:M30,"&gt;0")=12,SUM(B30:M30),"")</f>
        <v/>
      </c>
      <c r="O30" s="446"/>
    </row>
    <row r="31" spans="1:15" ht="10.05" customHeight="1">
      <c r="A31" s="84">
        <f>A23-1</f>
        <v>2014</v>
      </c>
      <c r="B31" s="85" t="str">
        <f>$B$23</f>
        <v>Jan.</v>
      </c>
      <c r="C31" s="85" t="str">
        <f>$C$23</f>
        <v>Feb.</v>
      </c>
      <c r="D31" s="85" t="str">
        <f>$D$23</f>
        <v>Mar.</v>
      </c>
      <c r="E31" s="85" t="str">
        <f>$E$23</f>
        <v>Apr.</v>
      </c>
      <c r="F31" s="85" t="str">
        <f>$F$23</f>
        <v>May</v>
      </c>
      <c r="G31" s="85" t="str">
        <f>$G$23</f>
        <v>Jun.</v>
      </c>
      <c r="H31" s="85" t="str">
        <f>$H$23</f>
        <v>Jul.</v>
      </c>
      <c r="I31" s="85" t="str">
        <f>$I$23</f>
        <v>Aug.</v>
      </c>
      <c r="J31" s="85" t="str">
        <f>$J$23</f>
        <v>Sep.</v>
      </c>
      <c r="K31" s="85" t="str">
        <f>$K$23</f>
        <v>Oct.</v>
      </c>
      <c r="L31" s="85" t="str">
        <f>$L$23</f>
        <v>Nov.</v>
      </c>
      <c r="M31" s="86" t="str">
        <f>$M$23</f>
        <v>Dec.</v>
      </c>
      <c r="N31" s="535" t="str">
        <f>$N$23</f>
        <v>12 Mo. Avg.</v>
      </c>
      <c r="O31" s="536"/>
    </row>
    <row r="32" spans="1:15" ht="10.05" customHeight="1">
      <c r="A32" s="331" t="str">
        <f aca="true" t="shared" si="4" ref="A32:A37">A24</f>
        <v>Max. Reg. Taxis</v>
      </c>
      <c r="B32" s="87"/>
      <c r="C32" s="87"/>
      <c r="D32" s="87"/>
      <c r="E32" s="87"/>
      <c r="F32" s="87"/>
      <c r="G32" s="87"/>
      <c r="H32" s="87"/>
      <c r="I32" s="87"/>
      <c r="J32" s="87"/>
      <c r="K32" s="87"/>
      <c r="L32" s="87"/>
      <c r="M32" s="88"/>
      <c r="N32" s="545" t="str">
        <f aca="true" t="shared" si="5" ref="N32:O37">IF(COUNTIF(B32:M32,"&gt;0")=12,AVERAGE(B32:M32),"")</f>
        <v/>
      </c>
      <c r="O32" s="546" t="str">
        <f t="shared" si="5"/>
        <v/>
      </c>
    </row>
    <row r="33" spans="1:15" ht="10.05" customHeight="1">
      <c r="A33" s="332" t="str">
        <f t="shared" si="4"/>
        <v>Max. WATs</v>
      </c>
      <c r="B33" s="73"/>
      <c r="C33" s="73"/>
      <c r="D33" s="73"/>
      <c r="E33" s="73"/>
      <c r="F33" s="73"/>
      <c r="G33" s="73"/>
      <c r="H33" s="73"/>
      <c r="I33" s="73"/>
      <c r="J33" s="73"/>
      <c r="K33" s="73"/>
      <c r="L33" s="73"/>
      <c r="M33" s="74"/>
      <c r="N33" s="545" t="str">
        <f t="shared" si="5"/>
        <v/>
      </c>
      <c r="O33" s="546" t="str">
        <f t="shared" si="5"/>
        <v/>
      </c>
    </row>
    <row r="34" spans="1:15" ht="10.05" customHeight="1" thickBot="1">
      <c r="A34" s="190" t="str">
        <f t="shared" si="4"/>
        <v>Max. Fleet Size</v>
      </c>
      <c r="B34" s="69">
        <f aca="true" t="shared" si="6" ref="B34:M34">SUM(B32:B33)</f>
        <v>0</v>
      </c>
      <c r="C34" s="69">
        <f t="shared" si="6"/>
        <v>0</v>
      </c>
      <c r="D34" s="69">
        <f t="shared" si="6"/>
        <v>0</v>
      </c>
      <c r="E34" s="69">
        <f t="shared" si="6"/>
        <v>0</v>
      </c>
      <c r="F34" s="69">
        <f t="shared" si="6"/>
        <v>0</v>
      </c>
      <c r="G34" s="69">
        <f t="shared" si="6"/>
        <v>0</v>
      </c>
      <c r="H34" s="69">
        <f t="shared" si="6"/>
        <v>0</v>
      </c>
      <c r="I34" s="69">
        <f t="shared" si="6"/>
        <v>0</v>
      </c>
      <c r="J34" s="69">
        <f t="shared" si="6"/>
        <v>0</v>
      </c>
      <c r="K34" s="69">
        <f t="shared" si="6"/>
        <v>0</v>
      </c>
      <c r="L34" s="69">
        <f t="shared" si="6"/>
        <v>0</v>
      </c>
      <c r="M34" s="69">
        <f t="shared" si="6"/>
        <v>0</v>
      </c>
      <c r="N34" s="537" t="str">
        <f t="shared" si="5"/>
        <v/>
      </c>
      <c r="O34" s="538" t="str">
        <f t="shared" si="5"/>
        <v/>
      </c>
    </row>
    <row r="35" spans="1:15" ht="10.05" customHeight="1">
      <c r="A35" s="333" t="str">
        <f t="shared" si="4"/>
        <v>Reg. Taxi Use</v>
      </c>
      <c r="B35" s="68"/>
      <c r="C35" s="68"/>
      <c r="D35" s="68"/>
      <c r="E35" s="68"/>
      <c r="F35" s="68"/>
      <c r="G35" s="68"/>
      <c r="H35" s="68"/>
      <c r="I35" s="68"/>
      <c r="J35" s="68"/>
      <c r="K35" s="68"/>
      <c r="L35" s="68"/>
      <c r="M35" s="68"/>
      <c r="N35" s="539" t="str">
        <f t="shared" si="5"/>
        <v/>
      </c>
      <c r="O35" s="540" t="str">
        <f t="shared" si="5"/>
        <v/>
      </c>
    </row>
    <row r="36" spans="1:15" ht="10.05" customHeight="1">
      <c r="A36" s="332" t="str">
        <f t="shared" si="4"/>
        <v>WAT Use</v>
      </c>
      <c r="B36" s="73"/>
      <c r="C36" s="73"/>
      <c r="D36" s="73"/>
      <c r="E36" s="73"/>
      <c r="F36" s="73"/>
      <c r="G36" s="73"/>
      <c r="H36" s="73"/>
      <c r="I36" s="73"/>
      <c r="J36" s="73"/>
      <c r="K36" s="73"/>
      <c r="L36" s="73"/>
      <c r="M36" s="73"/>
      <c r="N36" s="541" t="str">
        <f t="shared" si="5"/>
        <v/>
      </c>
      <c r="O36" s="542" t="str">
        <f t="shared" si="5"/>
        <v/>
      </c>
    </row>
    <row r="37" spans="1:15" ht="10.05" customHeight="1" thickBot="1">
      <c r="A37" s="190" t="str">
        <f t="shared" si="4"/>
        <v>Total Veh. Use</v>
      </c>
      <c r="B37" s="69">
        <f aca="true" t="shared" si="7" ref="B37:M37">SUM(B35:B36)</f>
        <v>0</v>
      </c>
      <c r="C37" s="69">
        <f t="shared" si="7"/>
        <v>0</v>
      </c>
      <c r="D37" s="69">
        <f t="shared" si="7"/>
        <v>0</v>
      </c>
      <c r="E37" s="69">
        <f t="shared" si="7"/>
        <v>0</v>
      </c>
      <c r="F37" s="69">
        <f t="shared" si="7"/>
        <v>0</v>
      </c>
      <c r="G37" s="69">
        <f t="shared" si="7"/>
        <v>0</v>
      </c>
      <c r="H37" s="69">
        <f t="shared" si="7"/>
        <v>0</v>
      </c>
      <c r="I37" s="69">
        <f t="shared" si="7"/>
        <v>0</v>
      </c>
      <c r="J37" s="69">
        <f t="shared" si="7"/>
        <v>0</v>
      </c>
      <c r="K37" s="69">
        <f t="shared" si="7"/>
        <v>0</v>
      </c>
      <c r="L37" s="69">
        <f t="shared" si="7"/>
        <v>0</v>
      </c>
      <c r="M37" s="69">
        <f t="shared" si="7"/>
        <v>0</v>
      </c>
      <c r="N37" s="543" t="str">
        <f t="shared" si="5"/>
        <v/>
      </c>
      <c r="O37" s="544" t="str">
        <f t="shared" si="5"/>
        <v/>
      </c>
    </row>
    <row r="38" spans="1:15" ht="10.05" customHeight="1" thickBot="1">
      <c r="A38" s="70"/>
      <c r="B38" s="61"/>
      <c r="C38" s="61"/>
      <c r="D38" s="61"/>
      <c r="E38" s="61"/>
      <c r="F38" s="61"/>
      <c r="G38" s="61"/>
      <c r="H38" s="61"/>
      <c r="I38" s="61"/>
      <c r="J38" s="61"/>
      <c r="K38" s="61"/>
      <c r="L38" s="61"/>
      <c r="M38" s="61"/>
      <c r="N38" s="445" t="str">
        <f>IF(COUNTIF(B38:M38,"&gt;0")=12,SUM(B38:M38),"")</f>
        <v/>
      </c>
      <c r="O38" s="446"/>
    </row>
    <row r="39" spans="1:15" ht="10.05" customHeight="1">
      <c r="A39" s="84">
        <f>A31-1</f>
        <v>2013</v>
      </c>
      <c r="B39" s="85" t="str">
        <f>$B$23</f>
        <v>Jan.</v>
      </c>
      <c r="C39" s="85" t="str">
        <f>$C$23</f>
        <v>Feb.</v>
      </c>
      <c r="D39" s="85" t="str">
        <f>$D$23</f>
        <v>Mar.</v>
      </c>
      <c r="E39" s="85" t="str">
        <f>$E$23</f>
        <v>Apr.</v>
      </c>
      <c r="F39" s="85" t="str">
        <f>$F$23</f>
        <v>May</v>
      </c>
      <c r="G39" s="85" t="str">
        <f>$G$23</f>
        <v>Jun.</v>
      </c>
      <c r="H39" s="85" t="str">
        <f>$H$23</f>
        <v>Jul.</v>
      </c>
      <c r="I39" s="85" t="str">
        <f>$I$23</f>
        <v>Aug.</v>
      </c>
      <c r="J39" s="85" t="str">
        <f>$J$23</f>
        <v>Sep.</v>
      </c>
      <c r="K39" s="85" t="str">
        <f>$K$23</f>
        <v>Oct.</v>
      </c>
      <c r="L39" s="85" t="str">
        <f>$L$23</f>
        <v>Nov.</v>
      </c>
      <c r="M39" s="86" t="str">
        <f>$M$23</f>
        <v>Dec.</v>
      </c>
      <c r="N39" s="535" t="str">
        <f>$N$23</f>
        <v>12 Mo. Avg.</v>
      </c>
      <c r="O39" s="536"/>
    </row>
    <row r="40" spans="1:15" ht="10.05" customHeight="1">
      <c r="A40" s="334" t="str">
        <f aca="true" t="shared" si="8" ref="A40:A45">A24</f>
        <v>Max. Reg. Taxis</v>
      </c>
      <c r="B40" s="87"/>
      <c r="C40" s="87"/>
      <c r="D40" s="87"/>
      <c r="E40" s="87"/>
      <c r="F40" s="87"/>
      <c r="G40" s="87"/>
      <c r="H40" s="87"/>
      <c r="I40" s="87"/>
      <c r="J40" s="87"/>
      <c r="K40" s="87"/>
      <c r="L40" s="87"/>
      <c r="M40" s="88"/>
      <c r="N40" s="531" t="str">
        <f aca="true" t="shared" si="9" ref="N40:O45">IF(COUNTIF(B40:M40,"&gt;0")=12,AVERAGE(B40:M40),"")</f>
        <v/>
      </c>
      <c r="O40" s="532" t="str">
        <f t="shared" si="9"/>
        <v/>
      </c>
    </row>
    <row r="41" spans="1:15" ht="10.05" customHeight="1">
      <c r="A41" s="332" t="str">
        <f t="shared" si="8"/>
        <v>Max. WATs</v>
      </c>
      <c r="B41" s="73"/>
      <c r="C41" s="73"/>
      <c r="D41" s="73"/>
      <c r="E41" s="73"/>
      <c r="F41" s="73"/>
      <c r="G41" s="73"/>
      <c r="H41" s="73"/>
      <c r="I41" s="73"/>
      <c r="J41" s="73"/>
      <c r="K41" s="73"/>
      <c r="L41" s="73"/>
      <c r="M41" s="74"/>
      <c r="N41" s="545" t="str">
        <f t="shared" si="9"/>
        <v/>
      </c>
      <c r="O41" s="546" t="str">
        <f t="shared" si="9"/>
        <v/>
      </c>
    </row>
    <row r="42" spans="1:15" ht="10.05" customHeight="1" thickBot="1">
      <c r="A42" s="190" t="str">
        <f t="shared" si="8"/>
        <v>Max. Fleet Size</v>
      </c>
      <c r="B42" s="69">
        <f aca="true" t="shared" si="10" ref="B42:M42">SUM(B40:B41)</f>
        <v>0</v>
      </c>
      <c r="C42" s="69">
        <f t="shared" si="10"/>
        <v>0</v>
      </c>
      <c r="D42" s="69">
        <f t="shared" si="10"/>
        <v>0</v>
      </c>
      <c r="E42" s="69">
        <f t="shared" si="10"/>
        <v>0</v>
      </c>
      <c r="F42" s="69">
        <f t="shared" si="10"/>
        <v>0</v>
      </c>
      <c r="G42" s="69">
        <f t="shared" si="10"/>
        <v>0</v>
      </c>
      <c r="H42" s="69">
        <f t="shared" si="10"/>
        <v>0</v>
      </c>
      <c r="I42" s="69">
        <f t="shared" si="10"/>
        <v>0</v>
      </c>
      <c r="J42" s="69">
        <f t="shared" si="10"/>
        <v>0</v>
      </c>
      <c r="K42" s="69">
        <f t="shared" si="10"/>
        <v>0</v>
      </c>
      <c r="L42" s="69">
        <f t="shared" si="10"/>
        <v>0</v>
      </c>
      <c r="M42" s="69">
        <f t="shared" si="10"/>
        <v>0</v>
      </c>
      <c r="N42" s="537" t="str">
        <f t="shared" si="9"/>
        <v/>
      </c>
      <c r="O42" s="538" t="str">
        <f t="shared" si="9"/>
        <v/>
      </c>
    </row>
    <row r="43" spans="1:15" ht="10.05" customHeight="1">
      <c r="A43" s="333" t="str">
        <f t="shared" si="8"/>
        <v>Reg. Taxi Use</v>
      </c>
      <c r="B43" s="68"/>
      <c r="C43" s="68"/>
      <c r="D43" s="68"/>
      <c r="E43" s="68"/>
      <c r="F43" s="68"/>
      <c r="G43" s="68"/>
      <c r="H43" s="68"/>
      <c r="I43" s="68"/>
      <c r="J43" s="68"/>
      <c r="K43" s="68"/>
      <c r="L43" s="68"/>
      <c r="M43" s="68"/>
      <c r="N43" s="539" t="str">
        <f t="shared" si="9"/>
        <v/>
      </c>
      <c r="O43" s="540" t="str">
        <f t="shared" si="9"/>
        <v/>
      </c>
    </row>
    <row r="44" spans="1:15" ht="10.05" customHeight="1">
      <c r="A44" s="332" t="str">
        <f t="shared" si="8"/>
        <v>WAT Use</v>
      </c>
      <c r="B44" s="73"/>
      <c r="C44" s="73"/>
      <c r="D44" s="73"/>
      <c r="E44" s="73"/>
      <c r="F44" s="73"/>
      <c r="G44" s="73"/>
      <c r="H44" s="73"/>
      <c r="I44" s="73"/>
      <c r="J44" s="73"/>
      <c r="K44" s="73"/>
      <c r="L44" s="73"/>
      <c r="M44" s="73"/>
      <c r="N44" s="541" t="str">
        <f t="shared" si="9"/>
        <v/>
      </c>
      <c r="O44" s="542" t="str">
        <f t="shared" si="9"/>
        <v/>
      </c>
    </row>
    <row r="45" spans="1:15" ht="10.05" customHeight="1" thickBot="1">
      <c r="A45" s="190" t="str">
        <f t="shared" si="8"/>
        <v>Total Veh. Use</v>
      </c>
      <c r="B45" s="69">
        <f aca="true" t="shared" si="11" ref="B45:M45">SUM(B43:B44)</f>
        <v>0</v>
      </c>
      <c r="C45" s="69">
        <f t="shared" si="11"/>
        <v>0</v>
      </c>
      <c r="D45" s="69">
        <f t="shared" si="11"/>
        <v>0</v>
      </c>
      <c r="E45" s="69">
        <f t="shared" si="11"/>
        <v>0</v>
      </c>
      <c r="F45" s="69">
        <f t="shared" si="11"/>
        <v>0</v>
      </c>
      <c r="G45" s="69">
        <f t="shared" si="11"/>
        <v>0</v>
      </c>
      <c r="H45" s="69">
        <f t="shared" si="11"/>
        <v>0</v>
      </c>
      <c r="I45" s="69">
        <f t="shared" si="11"/>
        <v>0</v>
      </c>
      <c r="J45" s="69">
        <f t="shared" si="11"/>
        <v>0</v>
      </c>
      <c r="K45" s="69">
        <f t="shared" si="11"/>
        <v>0</v>
      </c>
      <c r="L45" s="69">
        <f t="shared" si="11"/>
        <v>0</v>
      </c>
      <c r="M45" s="69">
        <f t="shared" si="11"/>
        <v>0</v>
      </c>
      <c r="N45" s="543" t="str">
        <f t="shared" si="9"/>
        <v/>
      </c>
      <c r="O45" s="544" t="str">
        <f t="shared" si="9"/>
        <v/>
      </c>
    </row>
    <row r="46" spans="1:15" ht="10.05" customHeight="1" thickBot="1">
      <c r="A46" s="70"/>
      <c r="B46" s="61"/>
      <c r="C46" s="61"/>
      <c r="D46" s="61"/>
      <c r="E46" s="61"/>
      <c r="F46" s="61"/>
      <c r="G46" s="61"/>
      <c r="H46" s="61"/>
      <c r="I46" s="61"/>
      <c r="J46" s="61"/>
      <c r="K46" s="61"/>
      <c r="L46" s="61"/>
      <c r="M46" s="61"/>
      <c r="N46" s="445" t="str">
        <f>IF(COUNTIF(B46:M46,"&gt;0")=12,SUM(B46:M46),"")</f>
        <v/>
      </c>
      <c r="O46" s="446"/>
    </row>
    <row r="47" spans="1:15" ht="10.05" customHeight="1">
      <c r="A47" s="84">
        <f>A39-1</f>
        <v>2012</v>
      </c>
      <c r="B47" s="85" t="str">
        <f>$B$23</f>
        <v>Jan.</v>
      </c>
      <c r="C47" s="85" t="str">
        <f>$C$23</f>
        <v>Feb.</v>
      </c>
      <c r="D47" s="85" t="str">
        <f>$D$23</f>
        <v>Mar.</v>
      </c>
      <c r="E47" s="85" t="str">
        <f>$E$23</f>
        <v>Apr.</v>
      </c>
      <c r="F47" s="85" t="str">
        <f>$F$23</f>
        <v>May</v>
      </c>
      <c r="G47" s="85" t="str">
        <f>$G$23</f>
        <v>Jun.</v>
      </c>
      <c r="H47" s="85" t="str">
        <f>$H$23</f>
        <v>Jul.</v>
      </c>
      <c r="I47" s="85" t="str">
        <f>$I$23</f>
        <v>Aug.</v>
      </c>
      <c r="J47" s="85" t="str">
        <f>$J$23</f>
        <v>Sep.</v>
      </c>
      <c r="K47" s="85" t="str">
        <f>$K$23</f>
        <v>Oct.</v>
      </c>
      <c r="L47" s="85" t="str">
        <f>$L$23</f>
        <v>Nov.</v>
      </c>
      <c r="M47" s="86" t="str">
        <f>$M$23</f>
        <v>Dec.</v>
      </c>
      <c r="N47" s="535" t="str">
        <f>$N$23</f>
        <v>12 Mo. Avg.</v>
      </c>
      <c r="O47" s="536"/>
    </row>
    <row r="48" spans="1:15" ht="10.05" customHeight="1">
      <c r="A48" s="334" t="str">
        <f aca="true" t="shared" si="12" ref="A48:A53">A24</f>
        <v>Max. Reg. Taxis</v>
      </c>
      <c r="B48" s="87"/>
      <c r="C48" s="87"/>
      <c r="D48" s="87"/>
      <c r="E48" s="87"/>
      <c r="F48" s="87"/>
      <c r="G48" s="87"/>
      <c r="H48" s="87"/>
      <c r="I48" s="87"/>
      <c r="J48" s="87"/>
      <c r="K48" s="87"/>
      <c r="L48" s="87"/>
      <c r="M48" s="88"/>
      <c r="N48" s="531" t="str">
        <f aca="true" t="shared" si="13" ref="N48:O53">IF(COUNTIF(B48:M48,"&gt;0")=12,AVERAGE(B48:M48),"")</f>
        <v/>
      </c>
      <c r="O48" s="532" t="str">
        <f t="shared" si="13"/>
        <v/>
      </c>
    </row>
    <row r="49" spans="1:15" ht="10.05" customHeight="1">
      <c r="A49" s="332" t="str">
        <f t="shared" si="12"/>
        <v>Max. WATs</v>
      </c>
      <c r="B49" s="73"/>
      <c r="C49" s="73"/>
      <c r="D49" s="73"/>
      <c r="E49" s="73"/>
      <c r="F49" s="73"/>
      <c r="G49" s="73"/>
      <c r="H49" s="73"/>
      <c r="I49" s="73"/>
      <c r="J49" s="73"/>
      <c r="K49" s="73"/>
      <c r="L49" s="73"/>
      <c r="M49" s="74"/>
      <c r="N49" s="545" t="str">
        <f t="shared" si="13"/>
        <v/>
      </c>
      <c r="O49" s="546" t="str">
        <f t="shared" si="13"/>
        <v/>
      </c>
    </row>
    <row r="50" spans="1:15" ht="10.05" customHeight="1" thickBot="1">
      <c r="A50" s="190" t="str">
        <f t="shared" si="12"/>
        <v>Max. Fleet Size</v>
      </c>
      <c r="B50" s="69">
        <f aca="true" t="shared" si="14" ref="B50:M50">SUM(B48:B49)</f>
        <v>0</v>
      </c>
      <c r="C50" s="69">
        <f t="shared" si="14"/>
        <v>0</v>
      </c>
      <c r="D50" s="69">
        <f t="shared" si="14"/>
        <v>0</v>
      </c>
      <c r="E50" s="69">
        <f t="shared" si="14"/>
        <v>0</v>
      </c>
      <c r="F50" s="69">
        <f t="shared" si="14"/>
        <v>0</v>
      </c>
      <c r="G50" s="69">
        <f t="shared" si="14"/>
        <v>0</v>
      </c>
      <c r="H50" s="69">
        <f t="shared" si="14"/>
        <v>0</v>
      </c>
      <c r="I50" s="69">
        <f t="shared" si="14"/>
        <v>0</v>
      </c>
      <c r="J50" s="69">
        <f t="shared" si="14"/>
        <v>0</v>
      </c>
      <c r="K50" s="69">
        <f t="shared" si="14"/>
        <v>0</v>
      </c>
      <c r="L50" s="69">
        <f t="shared" si="14"/>
        <v>0</v>
      </c>
      <c r="M50" s="69">
        <f t="shared" si="14"/>
        <v>0</v>
      </c>
      <c r="N50" s="537" t="str">
        <f t="shared" si="13"/>
        <v/>
      </c>
      <c r="O50" s="538" t="str">
        <f t="shared" si="13"/>
        <v/>
      </c>
    </row>
    <row r="51" spans="1:15" ht="10.05" customHeight="1">
      <c r="A51" s="333" t="str">
        <f t="shared" si="12"/>
        <v>Reg. Taxi Use</v>
      </c>
      <c r="B51" s="68"/>
      <c r="C51" s="68"/>
      <c r="D51" s="68"/>
      <c r="E51" s="68"/>
      <c r="F51" s="68"/>
      <c r="G51" s="68"/>
      <c r="H51" s="68"/>
      <c r="I51" s="68"/>
      <c r="J51" s="68"/>
      <c r="K51" s="68"/>
      <c r="L51" s="68"/>
      <c r="M51" s="68"/>
      <c r="N51" s="539" t="str">
        <f t="shared" si="13"/>
        <v/>
      </c>
      <c r="O51" s="540" t="str">
        <f t="shared" si="13"/>
        <v/>
      </c>
    </row>
    <row r="52" spans="1:15" ht="10.05" customHeight="1">
      <c r="A52" s="332" t="str">
        <f t="shared" si="12"/>
        <v>WAT Use</v>
      </c>
      <c r="B52" s="73"/>
      <c r="C52" s="73"/>
      <c r="D52" s="73"/>
      <c r="E52" s="73"/>
      <c r="F52" s="73"/>
      <c r="G52" s="73"/>
      <c r="H52" s="73"/>
      <c r="I52" s="73"/>
      <c r="J52" s="73"/>
      <c r="K52" s="73"/>
      <c r="L52" s="73"/>
      <c r="M52" s="73"/>
      <c r="N52" s="541" t="str">
        <f t="shared" si="13"/>
        <v/>
      </c>
      <c r="O52" s="542" t="str">
        <f t="shared" si="13"/>
        <v/>
      </c>
    </row>
    <row r="53" spans="1:15" ht="10.05" customHeight="1" thickBot="1">
      <c r="A53" s="190" t="str">
        <f t="shared" si="12"/>
        <v>Total Veh. Use</v>
      </c>
      <c r="B53" s="69">
        <f aca="true" t="shared" si="15" ref="B53:M53">SUM(B51:B52)</f>
        <v>0</v>
      </c>
      <c r="C53" s="69">
        <f t="shared" si="15"/>
        <v>0</v>
      </c>
      <c r="D53" s="69">
        <f t="shared" si="15"/>
        <v>0</v>
      </c>
      <c r="E53" s="69">
        <f t="shared" si="15"/>
        <v>0</v>
      </c>
      <c r="F53" s="69">
        <f t="shared" si="15"/>
        <v>0</v>
      </c>
      <c r="G53" s="69">
        <f t="shared" si="15"/>
        <v>0</v>
      </c>
      <c r="H53" s="69">
        <f t="shared" si="15"/>
        <v>0</v>
      </c>
      <c r="I53" s="69">
        <f t="shared" si="15"/>
        <v>0</v>
      </c>
      <c r="J53" s="69">
        <f t="shared" si="15"/>
        <v>0</v>
      </c>
      <c r="K53" s="69">
        <f t="shared" si="15"/>
        <v>0</v>
      </c>
      <c r="L53" s="69">
        <f t="shared" si="15"/>
        <v>0</v>
      </c>
      <c r="M53" s="69">
        <f t="shared" si="15"/>
        <v>0</v>
      </c>
      <c r="N53" s="543" t="str">
        <f t="shared" si="13"/>
        <v/>
      </c>
      <c r="O53" s="544" t="str">
        <f t="shared" si="13"/>
        <v/>
      </c>
    </row>
    <row r="54" spans="1:15" ht="3.45" customHeight="1">
      <c r="A54" s="70"/>
      <c r="B54" s="61"/>
      <c r="C54" s="61"/>
      <c r="D54" s="61"/>
      <c r="E54" s="61"/>
      <c r="F54" s="61"/>
      <c r="G54" s="61"/>
      <c r="H54" s="61"/>
      <c r="I54" s="61"/>
      <c r="J54" s="61"/>
      <c r="K54" s="61"/>
      <c r="L54" s="61"/>
      <c r="M54" s="61"/>
      <c r="N54" s="443" t="str">
        <f>IF(COUNTIF(B54:M54,"&gt;0")=12,SUM(B54:M54),"")</f>
        <v/>
      </c>
      <c r="O54" s="462"/>
    </row>
    <row r="55" spans="1:15" ht="10.05" customHeight="1">
      <c r="A55" s="436" t="s">
        <v>101</v>
      </c>
      <c r="B55" s="436"/>
      <c r="C55" s="436"/>
      <c r="D55" s="436"/>
      <c r="E55" s="436"/>
      <c r="F55" s="436"/>
      <c r="G55" s="436"/>
      <c r="H55" s="436"/>
      <c r="I55" s="436"/>
      <c r="J55" s="436"/>
      <c r="K55" s="436"/>
      <c r="L55" s="436"/>
      <c r="M55" s="436"/>
      <c r="N55" s="436"/>
      <c r="O55" s="436"/>
    </row>
    <row r="56" spans="1:14" ht="10.05" customHeight="1">
      <c r="A56"/>
      <c r="B56"/>
      <c r="C56"/>
      <c r="D56"/>
      <c r="E56"/>
      <c r="F56"/>
      <c r="G56"/>
      <c r="H56"/>
      <c r="I56"/>
      <c r="J56"/>
      <c r="K56"/>
      <c r="L56"/>
      <c r="M56"/>
      <c r="N56"/>
    </row>
    <row r="57" spans="1:15" ht="10.05" customHeight="1">
      <c r="A57" s="304" t="s">
        <v>111</v>
      </c>
      <c r="B57" s="305"/>
      <c r="C57" s="305"/>
      <c r="D57" s="305"/>
      <c r="E57" s="305"/>
      <c r="F57" s="305"/>
      <c r="G57" s="305"/>
      <c r="H57" s="305"/>
      <c r="I57" s="305"/>
      <c r="J57" s="305"/>
      <c r="K57" s="305"/>
      <c r="L57" s="305"/>
      <c r="M57" s="305"/>
      <c r="N57" s="307" t="s">
        <v>141</v>
      </c>
      <c r="O57" s="302"/>
    </row>
    <row r="58" spans="1:15" ht="3.6" customHeight="1" thickBot="1">
      <c r="A58" s="4"/>
      <c r="B58" s="4"/>
      <c r="C58" s="4"/>
      <c r="D58" s="4"/>
      <c r="E58" s="4"/>
      <c r="F58" s="4"/>
      <c r="G58" s="4"/>
      <c r="H58" s="4"/>
      <c r="I58" s="4"/>
      <c r="J58" s="4"/>
      <c r="K58" s="4"/>
      <c r="L58" s="4"/>
      <c r="M58" s="4"/>
      <c r="N58" s="5"/>
      <c r="O58" s="5"/>
    </row>
    <row r="59" spans="1:15" ht="18" customHeight="1" thickBot="1">
      <c r="A59" s="6" t="s">
        <v>14</v>
      </c>
      <c r="B59" s="505" t="str">
        <f>'Cover Sheet &amp; Instructions'!$B$3</f>
        <v>XYZ Taxi Ltd.</v>
      </c>
      <c r="C59" s="506"/>
      <c r="D59" s="506"/>
      <c r="E59" s="506"/>
      <c r="F59" s="506"/>
      <c r="G59" s="506"/>
      <c r="H59" s="507"/>
      <c r="I59" s="7"/>
      <c r="J59" s="8"/>
      <c r="K59" s="9" t="s">
        <v>17</v>
      </c>
      <c r="L59" s="508">
        <f>'Cover Sheet &amp; Instructions'!$L$3</f>
        <v>42299</v>
      </c>
      <c r="M59" s="509"/>
      <c r="N59" s="510"/>
      <c r="O59" s="5"/>
    </row>
    <row r="60" spans="1:15" ht="4.2" customHeight="1" thickBot="1">
      <c r="A60" s="6"/>
      <c r="B60" s="10"/>
      <c r="C60" s="10"/>
      <c r="D60" s="10"/>
      <c r="E60" s="10"/>
      <c r="F60" s="10"/>
      <c r="G60" s="10"/>
      <c r="H60" s="10"/>
      <c r="I60" s="10"/>
      <c r="J60" s="8"/>
      <c r="K60" s="8"/>
      <c r="L60" s="8"/>
      <c r="M60" s="8"/>
      <c r="N60" s="5"/>
      <c r="O60" s="5"/>
    </row>
    <row r="61" spans="1:15" ht="17.4" customHeight="1" thickBot="1" thickTop="1">
      <c r="A61" s="490" t="s">
        <v>51</v>
      </c>
      <c r="B61" s="491"/>
      <c r="C61" s="491"/>
      <c r="D61" s="491"/>
      <c r="E61" s="492"/>
      <c r="F61" s="490" t="s">
        <v>52</v>
      </c>
      <c r="G61" s="491"/>
      <c r="H61" s="491"/>
      <c r="I61" s="490" t="s">
        <v>15</v>
      </c>
      <c r="J61" s="491"/>
      <c r="K61" s="491"/>
      <c r="L61" s="490" t="s">
        <v>16</v>
      </c>
      <c r="M61" s="491"/>
      <c r="N61" s="492"/>
      <c r="O61" s="303"/>
    </row>
    <row r="62" spans="1:15" ht="15.6" customHeight="1" thickBot="1" thickTop="1">
      <c r="A62" s="511" t="s">
        <v>91</v>
      </c>
      <c r="B62" s="512"/>
      <c r="C62" s="512"/>
      <c r="D62" s="512"/>
      <c r="E62" s="512"/>
      <c r="F62" s="511" t="s">
        <v>92</v>
      </c>
      <c r="G62" s="512"/>
      <c r="H62" s="512"/>
      <c r="I62" s="511" t="s">
        <v>93</v>
      </c>
      <c r="J62" s="512"/>
      <c r="K62" s="512"/>
      <c r="L62" s="511" t="s">
        <v>94</v>
      </c>
      <c r="M62" s="512"/>
      <c r="N62" s="512"/>
      <c r="O62" s="303"/>
    </row>
    <row r="63" spans="1:15" ht="4.8" customHeight="1" thickTop="1">
      <c r="A63" s="300"/>
      <c r="B63" s="300"/>
      <c r="C63" s="300"/>
      <c r="D63" s="300"/>
      <c r="E63" s="300"/>
      <c r="F63" s="300"/>
      <c r="G63" s="300"/>
      <c r="H63" s="300"/>
      <c r="I63" s="300"/>
      <c r="J63" s="300"/>
      <c r="K63" s="300"/>
      <c r="L63" s="300"/>
      <c r="M63" s="300"/>
      <c r="N63" s="301"/>
      <c r="O63" s="303"/>
    </row>
    <row r="64" ht="10.05" customHeight="1"/>
    <row r="65" spans="1:15" ht="17.25" customHeight="1" thickBot="1">
      <c r="A65" s="550" t="s">
        <v>97</v>
      </c>
      <c r="B65" s="551"/>
      <c r="C65" s="551"/>
      <c r="D65" s="551"/>
      <c r="E65" s="551"/>
      <c r="F65" s="551"/>
      <c r="G65" s="551"/>
      <c r="H65" s="551"/>
      <c r="I65" s="551"/>
      <c r="J65" s="551"/>
      <c r="K65" s="551"/>
      <c r="L65" s="551"/>
      <c r="M65" s="551"/>
      <c r="N65" s="551"/>
      <c r="O65" s="551"/>
    </row>
    <row r="66" spans="1:15" ht="10.05" customHeight="1">
      <c r="A66" s="208">
        <f aca="true" t="shared" si="16" ref="A66:A72">A23</f>
        <v>2015</v>
      </c>
      <c r="B66" s="209" t="str">
        <f>$B$23</f>
        <v>Jan.</v>
      </c>
      <c r="C66" s="209" t="str">
        <f>$C$23</f>
        <v>Feb.</v>
      </c>
      <c r="D66" s="209" t="str">
        <f>$D$23</f>
        <v>Mar.</v>
      </c>
      <c r="E66" s="209" t="str">
        <f>$E$23</f>
        <v>Apr.</v>
      </c>
      <c r="F66" s="209" t="str">
        <f>$F$23</f>
        <v>May</v>
      </c>
      <c r="G66" s="209" t="str">
        <f>$G$23</f>
        <v>Jun.</v>
      </c>
      <c r="H66" s="209" t="str">
        <f>$H$23</f>
        <v>Jul.</v>
      </c>
      <c r="I66" s="209" t="str">
        <f>$I$23</f>
        <v>Aug.</v>
      </c>
      <c r="J66" s="209" t="str">
        <f>$J$23</f>
        <v>Sep.</v>
      </c>
      <c r="K66" s="209" t="str">
        <f>$K$23</f>
        <v>Oct.</v>
      </c>
      <c r="L66" s="209" t="str">
        <f>$L$23</f>
        <v>Nov.</v>
      </c>
      <c r="M66" s="210" t="str">
        <f>$M$23</f>
        <v>Dec.</v>
      </c>
      <c r="N66" s="520" t="str">
        <f>$N$23</f>
        <v>12 Mo. Avg.</v>
      </c>
      <c r="O66" s="521"/>
    </row>
    <row r="67" spans="1:15" ht="10.05" customHeight="1">
      <c r="A67" s="211" t="str">
        <f t="shared" si="16"/>
        <v>Max. Reg. Taxis</v>
      </c>
      <c r="B67" s="308" t="str">
        <f>IF(B24&gt;0,B24,"")</f>
        <v/>
      </c>
      <c r="C67" s="308" t="str">
        <f aca="true" t="shared" si="17" ref="C67:M67">IF(C24&gt;0,C24,"")</f>
        <v/>
      </c>
      <c r="D67" s="308" t="str">
        <f t="shared" si="17"/>
        <v/>
      </c>
      <c r="E67" s="308" t="str">
        <f t="shared" si="17"/>
        <v/>
      </c>
      <c r="F67" s="308" t="str">
        <f t="shared" si="17"/>
        <v/>
      </c>
      <c r="G67" s="308" t="str">
        <f t="shared" si="17"/>
        <v/>
      </c>
      <c r="H67" s="308" t="str">
        <f t="shared" si="17"/>
        <v/>
      </c>
      <c r="I67" s="308" t="str">
        <f t="shared" si="17"/>
        <v/>
      </c>
      <c r="J67" s="308" t="str">
        <f t="shared" si="17"/>
        <v/>
      </c>
      <c r="K67" s="308" t="str">
        <f t="shared" si="17"/>
        <v/>
      </c>
      <c r="L67" s="308" t="str">
        <f t="shared" si="17"/>
        <v/>
      </c>
      <c r="M67" s="309" t="str">
        <f t="shared" si="17"/>
        <v/>
      </c>
      <c r="N67" s="522" t="str">
        <f>IF(COUNTIF(B67:M67,"&gt;0")=12,AVERAGE(B67:M67),"")</f>
        <v/>
      </c>
      <c r="O67" s="523" t="str">
        <f aca="true" t="shared" si="18" ref="O67">IF(COUNTIF(C67:N67,"&gt;0")=12,AVERAGE(C67:N67),"")</f>
        <v/>
      </c>
    </row>
    <row r="68" spans="1:15" ht="10.05" customHeight="1">
      <c r="A68" s="212" t="str">
        <f t="shared" si="16"/>
        <v>Max. WATs</v>
      </c>
      <c r="B68" s="310" t="str">
        <f aca="true" t="shared" si="19" ref="B68:M68">IF(B25&gt;0,B25,"")</f>
        <v/>
      </c>
      <c r="C68" s="310" t="str">
        <f t="shared" si="19"/>
        <v/>
      </c>
      <c r="D68" s="310" t="str">
        <f t="shared" si="19"/>
        <v/>
      </c>
      <c r="E68" s="310" t="str">
        <f t="shared" si="19"/>
        <v/>
      </c>
      <c r="F68" s="310" t="str">
        <f t="shared" si="19"/>
        <v/>
      </c>
      <c r="G68" s="310" t="str">
        <f t="shared" si="19"/>
        <v/>
      </c>
      <c r="H68" s="310" t="str">
        <f t="shared" si="19"/>
        <v/>
      </c>
      <c r="I68" s="310" t="str">
        <f t="shared" si="19"/>
        <v/>
      </c>
      <c r="J68" s="310" t="str">
        <f t="shared" si="19"/>
        <v/>
      </c>
      <c r="K68" s="310" t="str">
        <f t="shared" si="19"/>
        <v/>
      </c>
      <c r="L68" s="310" t="str">
        <f t="shared" si="19"/>
        <v/>
      </c>
      <c r="M68" s="311" t="str">
        <f t="shared" si="19"/>
        <v/>
      </c>
      <c r="N68" s="522" t="str">
        <f>IF(COUNTIF(B68:M68,"&gt;0")=12,AVERAGE(B68:M68),"")</f>
        <v/>
      </c>
      <c r="O68" s="523" t="str">
        <f aca="true" t="shared" si="20" ref="O67:O72">IF(COUNTIF(C68:N68,"&gt;0")=12,AVERAGE(C68:N68),"")</f>
        <v/>
      </c>
    </row>
    <row r="69" spans="1:15" ht="10.05" customHeight="1" thickBot="1">
      <c r="A69" s="213" t="str">
        <f t="shared" si="16"/>
        <v>Max. Fleet Size</v>
      </c>
      <c r="B69" s="312">
        <f aca="true" t="shared" si="21" ref="B69:L69">SUM(B67:B68)</f>
        <v>0</v>
      </c>
      <c r="C69" s="312">
        <f t="shared" si="21"/>
        <v>0</v>
      </c>
      <c r="D69" s="312">
        <f t="shared" si="21"/>
        <v>0</v>
      </c>
      <c r="E69" s="312">
        <f t="shared" si="21"/>
        <v>0</v>
      </c>
      <c r="F69" s="312">
        <f t="shared" si="21"/>
        <v>0</v>
      </c>
      <c r="G69" s="312">
        <f t="shared" si="21"/>
        <v>0</v>
      </c>
      <c r="H69" s="312">
        <f t="shared" si="21"/>
        <v>0</v>
      </c>
      <c r="I69" s="312">
        <f t="shared" si="21"/>
        <v>0</v>
      </c>
      <c r="J69" s="312">
        <f t="shared" si="21"/>
        <v>0</v>
      </c>
      <c r="K69" s="312">
        <f t="shared" si="21"/>
        <v>0</v>
      </c>
      <c r="L69" s="312">
        <f t="shared" si="21"/>
        <v>0</v>
      </c>
      <c r="M69" s="312">
        <f>SUM(M67:M68)</f>
        <v>0</v>
      </c>
      <c r="N69" s="522" t="str">
        <f>IF(COUNTIF(B69:M69,"&gt;0")=12,AVERAGE(B69:M69),"")</f>
        <v/>
      </c>
      <c r="O69" s="523" t="str">
        <f t="shared" si="20"/>
        <v/>
      </c>
    </row>
    <row r="70" spans="1:15" ht="10.05" customHeight="1" thickBot="1">
      <c r="A70" s="214" t="str">
        <f t="shared" si="16"/>
        <v>Reg. Taxi Use</v>
      </c>
      <c r="B70" s="207" t="str">
        <f>_xlfn.IFERROR(B27/B26,"")</f>
        <v/>
      </c>
      <c r="C70" s="207" t="str">
        <f aca="true" t="shared" si="22" ref="C70:O70">_xlfn.IFERROR(C27/C26,"")</f>
        <v/>
      </c>
      <c r="D70" s="207" t="str">
        <f t="shared" si="22"/>
        <v/>
      </c>
      <c r="E70" s="207" t="str">
        <f t="shared" si="22"/>
        <v/>
      </c>
      <c r="F70" s="207" t="str">
        <f t="shared" si="22"/>
        <v/>
      </c>
      <c r="G70" s="207" t="str">
        <f t="shared" si="22"/>
        <v/>
      </c>
      <c r="H70" s="207" t="str">
        <f t="shared" si="22"/>
        <v/>
      </c>
      <c r="I70" s="207" t="str">
        <f t="shared" si="22"/>
        <v/>
      </c>
      <c r="J70" s="207" t="str">
        <f t="shared" si="22"/>
        <v/>
      </c>
      <c r="K70" s="207" t="str">
        <f t="shared" si="22"/>
        <v/>
      </c>
      <c r="L70" s="207" t="str">
        <f t="shared" si="22"/>
        <v/>
      </c>
      <c r="M70" s="207" t="str">
        <f t="shared" si="22"/>
        <v/>
      </c>
      <c r="N70" s="517" t="str">
        <f t="shared" si="22"/>
        <v/>
      </c>
      <c r="O70" s="518" t="str">
        <f t="shared" si="22"/>
        <v/>
      </c>
    </row>
    <row r="71" spans="1:15" ht="10.05" customHeight="1">
      <c r="A71" s="212" t="str">
        <f t="shared" si="16"/>
        <v>WAT Use</v>
      </c>
      <c r="B71" s="207" t="str">
        <f>_xlfn.IFERROR(B28/B26,"")</f>
        <v/>
      </c>
      <c r="C71" s="207" t="str">
        <f aca="true" t="shared" si="23" ref="C71:O71">_xlfn.IFERROR(C28/C26,"")</f>
        <v/>
      </c>
      <c r="D71" s="207" t="str">
        <f t="shared" si="23"/>
        <v/>
      </c>
      <c r="E71" s="207" t="str">
        <f t="shared" si="23"/>
        <v/>
      </c>
      <c r="F71" s="207" t="str">
        <f t="shared" si="23"/>
        <v/>
      </c>
      <c r="G71" s="207" t="str">
        <f t="shared" si="23"/>
        <v/>
      </c>
      <c r="H71" s="207" t="str">
        <f t="shared" si="23"/>
        <v/>
      </c>
      <c r="I71" s="207" t="str">
        <f t="shared" si="23"/>
        <v/>
      </c>
      <c r="J71" s="207" t="str">
        <f t="shared" si="23"/>
        <v/>
      </c>
      <c r="K71" s="207" t="str">
        <f t="shared" si="23"/>
        <v/>
      </c>
      <c r="L71" s="207" t="str">
        <f t="shared" si="23"/>
        <v/>
      </c>
      <c r="M71" s="207" t="str">
        <f t="shared" si="23"/>
        <v/>
      </c>
      <c r="N71" s="513" t="str">
        <f t="shared" si="23"/>
        <v/>
      </c>
      <c r="O71" s="514" t="str">
        <f t="shared" si="23"/>
        <v/>
      </c>
    </row>
    <row r="72" spans="1:15" ht="10.05" customHeight="1" thickBot="1">
      <c r="A72" s="213" t="str">
        <f t="shared" si="16"/>
        <v>Total Veh. Use</v>
      </c>
      <c r="B72" s="206" t="str">
        <f>_xlfn.IFERROR(B29/B26,"")</f>
        <v/>
      </c>
      <c r="C72" s="206" t="str">
        <f aca="true" t="shared" si="24" ref="C72:O72">_xlfn.IFERROR(C29/C26,"")</f>
        <v/>
      </c>
      <c r="D72" s="206" t="str">
        <f t="shared" si="24"/>
        <v/>
      </c>
      <c r="E72" s="206" t="str">
        <f t="shared" si="24"/>
        <v/>
      </c>
      <c r="F72" s="206" t="str">
        <f t="shared" si="24"/>
        <v/>
      </c>
      <c r="G72" s="206" t="str">
        <f t="shared" si="24"/>
        <v/>
      </c>
      <c r="H72" s="206" t="str">
        <f t="shared" si="24"/>
        <v/>
      </c>
      <c r="I72" s="206" t="str">
        <f t="shared" si="24"/>
        <v/>
      </c>
      <c r="J72" s="206" t="str">
        <f t="shared" si="24"/>
        <v/>
      </c>
      <c r="K72" s="206" t="str">
        <f t="shared" si="24"/>
        <v/>
      </c>
      <c r="L72" s="206" t="str">
        <f t="shared" si="24"/>
        <v/>
      </c>
      <c r="M72" s="206" t="str">
        <f t="shared" si="24"/>
        <v/>
      </c>
      <c r="N72" s="515" t="str">
        <f t="shared" si="24"/>
        <v/>
      </c>
      <c r="O72" s="516" t="str">
        <f t="shared" si="24"/>
        <v/>
      </c>
    </row>
    <row r="73" spans="1:15" ht="2.55" customHeight="1" thickBot="1">
      <c r="A73" s="60"/>
      <c r="B73" s="61"/>
      <c r="C73" s="61"/>
      <c r="D73" s="61"/>
      <c r="E73" s="61"/>
      <c r="F73" s="61"/>
      <c r="G73" s="61"/>
      <c r="H73" s="61"/>
      <c r="I73" s="61"/>
      <c r="J73" s="61"/>
      <c r="K73" s="61"/>
      <c r="L73" s="61"/>
      <c r="M73" s="61"/>
      <c r="N73" s="445" t="str">
        <f>IF(COUNTIF(B73:M73,"&gt;0")=12,SUM(B73:M73),"")</f>
        <v/>
      </c>
      <c r="O73" s="519"/>
    </row>
    <row r="74" spans="1:15" ht="10.05" customHeight="1">
      <c r="A74" s="208">
        <f>A66-1</f>
        <v>2014</v>
      </c>
      <c r="B74" s="209" t="str">
        <f>$B$23</f>
        <v>Jan.</v>
      </c>
      <c r="C74" s="209" t="str">
        <f>$C$23</f>
        <v>Feb.</v>
      </c>
      <c r="D74" s="209" t="str">
        <f>$D$23</f>
        <v>Mar.</v>
      </c>
      <c r="E74" s="209" t="str">
        <f>$E$23</f>
        <v>Apr.</v>
      </c>
      <c r="F74" s="209" t="str">
        <f>$F$23</f>
        <v>May</v>
      </c>
      <c r="G74" s="209" t="str">
        <f>$G$23</f>
        <v>Jun.</v>
      </c>
      <c r="H74" s="209" t="str">
        <f>$H$23</f>
        <v>Jul.</v>
      </c>
      <c r="I74" s="209" t="str">
        <f>$I$23</f>
        <v>Aug.</v>
      </c>
      <c r="J74" s="209" t="str">
        <f>$J$23</f>
        <v>Sep.</v>
      </c>
      <c r="K74" s="209" t="str">
        <f>$K$23</f>
        <v>Oct.</v>
      </c>
      <c r="L74" s="209" t="str">
        <f>$L$23</f>
        <v>Nov.</v>
      </c>
      <c r="M74" s="210" t="str">
        <f>$M$23</f>
        <v>Dec.</v>
      </c>
      <c r="N74" s="520" t="str">
        <f>$N$23</f>
        <v>12 Mo. Avg.</v>
      </c>
      <c r="O74" s="521"/>
    </row>
    <row r="75" spans="1:15" ht="10.05" customHeight="1">
      <c r="A75" s="211" t="str">
        <f aca="true" t="shared" si="25" ref="A75:A80">A67</f>
        <v>Max. Reg. Taxis</v>
      </c>
      <c r="B75" s="308" t="str">
        <f aca="true" t="shared" si="26" ref="B75:M75">IF(B32&gt;0,B32,"")</f>
        <v/>
      </c>
      <c r="C75" s="308" t="str">
        <f t="shared" si="26"/>
        <v/>
      </c>
      <c r="D75" s="308" t="str">
        <f t="shared" si="26"/>
        <v/>
      </c>
      <c r="E75" s="308" t="str">
        <f t="shared" si="26"/>
        <v/>
      </c>
      <c r="F75" s="308" t="str">
        <f t="shared" si="26"/>
        <v/>
      </c>
      <c r="G75" s="308" t="str">
        <f t="shared" si="26"/>
        <v/>
      </c>
      <c r="H75" s="308" t="str">
        <f t="shared" si="26"/>
        <v/>
      </c>
      <c r="I75" s="308" t="str">
        <f t="shared" si="26"/>
        <v/>
      </c>
      <c r="J75" s="308" t="str">
        <f t="shared" si="26"/>
        <v/>
      </c>
      <c r="K75" s="308" t="str">
        <f t="shared" si="26"/>
        <v/>
      </c>
      <c r="L75" s="308" t="str">
        <f t="shared" si="26"/>
        <v/>
      </c>
      <c r="M75" s="309" t="str">
        <f t="shared" si="26"/>
        <v/>
      </c>
      <c r="N75" s="522" t="str">
        <f>IF(COUNTIF(B75:M75,"&gt;0")=12,AVERAGE(B75:M75),"")</f>
        <v/>
      </c>
      <c r="O75" s="523" t="str">
        <f aca="true" t="shared" si="27" ref="O75:O80">IF(COUNTIF(C75:N75,"&gt;0")=12,AVERAGE(C75:N75),"")</f>
        <v/>
      </c>
    </row>
    <row r="76" spans="1:15" ht="10.05" customHeight="1">
      <c r="A76" s="212" t="str">
        <f t="shared" si="25"/>
        <v>Max. WATs</v>
      </c>
      <c r="B76" s="310" t="str">
        <f aca="true" t="shared" si="28" ref="B76:M76">IF(B33&gt;0,B33,"")</f>
        <v/>
      </c>
      <c r="C76" s="310" t="str">
        <f t="shared" si="28"/>
        <v/>
      </c>
      <c r="D76" s="310" t="str">
        <f t="shared" si="28"/>
        <v/>
      </c>
      <c r="E76" s="310" t="str">
        <f t="shared" si="28"/>
        <v/>
      </c>
      <c r="F76" s="310" t="str">
        <f t="shared" si="28"/>
        <v/>
      </c>
      <c r="G76" s="310" t="str">
        <f t="shared" si="28"/>
        <v/>
      </c>
      <c r="H76" s="310" t="str">
        <f t="shared" si="28"/>
        <v/>
      </c>
      <c r="I76" s="310" t="str">
        <f t="shared" si="28"/>
        <v/>
      </c>
      <c r="J76" s="310" t="str">
        <f t="shared" si="28"/>
        <v/>
      </c>
      <c r="K76" s="310" t="str">
        <f t="shared" si="28"/>
        <v/>
      </c>
      <c r="L76" s="310" t="str">
        <f t="shared" si="28"/>
        <v/>
      </c>
      <c r="M76" s="311" t="str">
        <f t="shared" si="28"/>
        <v/>
      </c>
      <c r="N76" s="522" t="str">
        <f>IF(COUNTIF(B76:M76,"&gt;0")=12,AVERAGE(B76:M76),"")</f>
        <v/>
      </c>
      <c r="O76" s="523" t="str">
        <f t="shared" si="27"/>
        <v/>
      </c>
    </row>
    <row r="77" spans="1:15" ht="10.05" customHeight="1" thickBot="1">
      <c r="A77" s="213" t="str">
        <f t="shared" si="25"/>
        <v>Max. Fleet Size</v>
      </c>
      <c r="B77" s="312">
        <f aca="true" t="shared" si="29" ref="B77:M77">SUM(B75:B76)</f>
        <v>0</v>
      </c>
      <c r="C77" s="312">
        <f t="shared" si="29"/>
        <v>0</v>
      </c>
      <c r="D77" s="312">
        <f t="shared" si="29"/>
        <v>0</v>
      </c>
      <c r="E77" s="312">
        <f t="shared" si="29"/>
        <v>0</v>
      </c>
      <c r="F77" s="312">
        <f t="shared" si="29"/>
        <v>0</v>
      </c>
      <c r="G77" s="312">
        <f t="shared" si="29"/>
        <v>0</v>
      </c>
      <c r="H77" s="312">
        <f t="shared" si="29"/>
        <v>0</v>
      </c>
      <c r="I77" s="312">
        <f t="shared" si="29"/>
        <v>0</v>
      </c>
      <c r="J77" s="312">
        <f t="shared" si="29"/>
        <v>0</v>
      </c>
      <c r="K77" s="312">
        <f t="shared" si="29"/>
        <v>0</v>
      </c>
      <c r="L77" s="312">
        <f t="shared" si="29"/>
        <v>0</v>
      </c>
      <c r="M77" s="312">
        <f t="shared" si="29"/>
        <v>0</v>
      </c>
      <c r="N77" s="522" t="str">
        <f>IF(COUNTIF(B77:M77,"&gt;0")=12,AVERAGE(B77:M77),"")</f>
        <v/>
      </c>
      <c r="O77" s="523" t="str">
        <f t="shared" si="27"/>
        <v/>
      </c>
    </row>
    <row r="78" spans="1:15" ht="10.05" customHeight="1" thickBot="1">
      <c r="A78" s="214" t="str">
        <f t="shared" si="25"/>
        <v>Reg. Taxi Use</v>
      </c>
      <c r="B78" s="207" t="str">
        <f>_xlfn.IFERROR(B35/B34,"")</f>
        <v/>
      </c>
      <c r="C78" s="207" t="str">
        <f aca="true" t="shared" si="30" ref="C78:O78">_xlfn.IFERROR(C35/C34,"")</f>
        <v/>
      </c>
      <c r="D78" s="207" t="str">
        <f t="shared" si="30"/>
        <v/>
      </c>
      <c r="E78" s="207" t="str">
        <f t="shared" si="30"/>
        <v/>
      </c>
      <c r="F78" s="207" t="str">
        <f t="shared" si="30"/>
        <v/>
      </c>
      <c r="G78" s="207" t="str">
        <f t="shared" si="30"/>
        <v/>
      </c>
      <c r="H78" s="207" t="str">
        <f t="shared" si="30"/>
        <v/>
      </c>
      <c r="I78" s="207" t="str">
        <f t="shared" si="30"/>
        <v/>
      </c>
      <c r="J78" s="207" t="str">
        <f t="shared" si="30"/>
        <v/>
      </c>
      <c r="K78" s="207" t="str">
        <f t="shared" si="30"/>
        <v/>
      </c>
      <c r="L78" s="207" t="str">
        <f t="shared" si="30"/>
        <v/>
      </c>
      <c r="M78" s="207" t="str">
        <f t="shared" si="30"/>
        <v/>
      </c>
      <c r="N78" s="517" t="str">
        <f t="shared" si="30"/>
        <v/>
      </c>
      <c r="O78" s="518" t="str">
        <f t="shared" si="30"/>
        <v/>
      </c>
    </row>
    <row r="79" spans="1:15" ht="10.05" customHeight="1">
      <c r="A79" s="212" t="str">
        <f t="shared" si="25"/>
        <v>WAT Use</v>
      </c>
      <c r="B79" s="207" t="str">
        <f>_xlfn.IFERROR(B36/B34,"")</f>
        <v/>
      </c>
      <c r="C79" s="207" t="str">
        <f aca="true" t="shared" si="31" ref="C79:O79">_xlfn.IFERROR(C36/C34,"")</f>
        <v/>
      </c>
      <c r="D79" s="207" t="str">
        <f t="shared" si="31"/>
        <v/>
      </c>
      <c r="E79" s="207" t="str">
        <f t="shared" si="31"/>
        <v/>
      </c>
      <c r="F79" s="207" t="str">
        <f t="shared" si="31"/>
        <v/>
      </c>
      <c r="G79" s="207" t="str">
        <f t="shared" si="31"/>
        <v/>
      </c>
      <c r="H79" s="207" t="str">
        <f t="shared" si="31"/>
        <v/>
      </c>
      <c r="I79" s="207" t="str">
        <f t="shared" si="31"/>
        <v/>
      </c>
      <c r="J79" s="207" t="str">
        <f t="shared" si="31"/>
        <v/>
      </c>
      <c r="K79" s="207" t="str">
        <f t="shared" si="31"/>
        <v/>
      </c>
      <c r="L79" s="207" t="str">
        <f t="shared" si="31"/>
        <v/>
      </c>
      <c r="M79" s="207" t="str">
        <f t="shared" si="31"/>
        <v/>
      </c>
      <c r="N79" s="513" t="str">
        <f t="shared" si="31"/>
        <v/>
      </c>
      <c r="O79" s="514" t="str">
        <f t="shared" si="31"/>
        <v/>
      </c>
    </row>
    <row r="80" spans="1:15" ht="10.05" customHeight="1" thickBot="1">
      <c r="A80" s="213" t="str">
        <f t="shared" si="25"/>
        <v>Total Veh. Use</v>
      </c>
      <c r="B80" s="206" t="str">
        <f>_xlfn.IFERROR(B37/B34,"")</f>
        <v/>
      </c>
      <c r="C80" s="206" t="str">
        <f aca="true" t="shared" si="32" ref="C80:O80">_xlfn.IFERROR(C37/C34,"")</f>
        <v/>
      </c>
      <c r="D80" s="206" t="str">
        <f t="shared" si="32"/>
        <v/>
      </c>
      <c r="E80" s="206" t="str">
        <f t="shared" si="32"/>
        <v/>
      </c>
      <c r="F80" s="206" t="str">
        <f t="shared" si="32"/>
        <v/>
      </c>
      <c r="G80" s="206" t="str">
        <f t="shared" si="32"/>
        <v/>
      </c>
      <c r="H80" s="206" t="str">
        <f t="shared" si="32"/>
        <v/>
      </c>
      <c r="I80" s="206" t="str">
        <f t="shared" si="32"/>
        <v/>
      </c>
      <c r="J80" s="206" t="str">
        <f t="shared" si="32"/>
        <v/>
      </c>
      <c r="K80" s="206" t="str">
        <f t="shared" si="32"/>
        <v/>
      </c>
      <c r="L80" s="206" t="str">
        <f t="shared" si="32"/>
        <v/>
      </c>
      <c r="M80" s="206" t="str">
        <f t="shared" si="32"/>
        <v/>
      </c>
      <c r="N80" s="515" t="str">
        <f t="shared" si="32"/>
        <v/>
      </c>
      <c r="O80" s="516" t="str">
        <f t="shared" si="32"/>
        <v/>
      </c>
    </row>
    <row r="81" spans="1:15" ht="2.55" customHeight="1" thickBot="1">
      <c r="A81" s="70"/>
      <c r="B81" s="61"/>
      <c r="C81" s="61"/>
      <c r="D81" s="61"/>
      <c r="E81" s="61"/>
      <c r="F81" s="61"/>
      <c r="G81" s="61"/>
      <c r="H81" s="61"/>
      <c r="I81" s="61"/>
      <c r="J81" s="61"/>
      <c r="K81" s="61"/>
      <c r="L81" s="61"/>
      <c r="M81" s="61"/>
      <c r="N81" s="445" t="str">
        <f>IF(COUNTIF(B81:M81,"&gt;0")=12,SUM(B81:M81),"")</f>
        <v/>
      </c>
      <c r="O81" s="519"/>
    </row>
    <row r="82" spans="1:15" ht="13.8">
      <c r="A82" s="208">
        <f>A74-1</f>
        <v>2013</v>
      </c>
      <c r="B82" s="209" t="str">
        <f>$B$23</f>
        <v>Jan.</v>
      </c>
      <c r="C82" s="209" t="str">
        <f>$C$23</f>
        <v>Feb.</v>
      </c>
      <c r="D82" s="209" t="str">
        <f>$D$23</f>
        <v>Mar.</v>
      </c>
      <c r="E82" s="209" t="str">
        <f>$E$23</f>
        <v>Apr.</v>
      </c>
      <c r="F82" s="209" t="str">
        <f>$F$23</f>
        <v>May</v>
      </c>
      <c r="G82" s="209" t="str">
        <f>$G$23</f>
        <v>Jun.</v>
      </c>
      <c r="H82" s="209" t="str">
        <f>$H$23</f>
        <v>Jul.</v>
      </c>
      <c r="I82" s="209" t="str">
        <f>$I$23</f>
        <v>Aug.</v>
      </c>
      <c r="J82" s="209" t="str">
        <f>$J$23</f>
        <v>Sep.</v>
      </c>
      <c r="K82" s="209" t="str">
        <f>$K$23</f>
        <v>Oct.</v>
      </c>
      <c r="L82" s="209" t="str">
        <f>$L$23</f>
        <v>Nov.</v>
      </c>
      <c r="M82" s="210" t="str">
        <f>$M$23</f>
        <v>Dec.</v>
      </c>
      <c r="N82" s="520" t="str">
        <f>$N$23</f>
        <v>12 Mo. Avg.</v>
      </c>
      <c r="O82" s="521"/>
    </row>
    <row r="83" spans="1:15" ht="11.25">
      <c r="A83" s="215" t="str">
        <f aca="true" t="shared" si="33" ref="A83:A88">A67</f>
        <v>Max. Reg. Taxis</v>
      </c>
      <c r="B83" s="308" t="str">
        <f aca="true" t="shared" si="34" ref="B83:M83">IF(B40&gt;0,B40,"")</f>
        <v/>
      </c>
      <c r="C83" s="308" t="str">
        <f t="shared" si="34"/>
        <v/>
      </c>
      <c r="D83" s="308" t="str">
        <f t="shared" si="34"/>
        <v/>
      </c>
      <c r="E83" s="308" t="str">
        <f t="shared" si="34"/>
        <v/>
      </c>
      <c r="F83" s="308" t="str">
        <f t="shared" si="34"/>
        <v/>
      </c>
      <c r="G83" s="308" t="str">
        <f t="shared" si="34"/>
        <v/>
      </c>
      <c r="H83" s="308" t="str">
        <f t="shared" si="34"/>
        <v/>
      </c>
      <c r="I83" s="308" t="str">
        <f t="shared" si="34"/>
        <v/>
      </c>
      <c r="J83" s="308" t="str">
        <f t="shared" si="34"/>
        <v/>
      </c>
      <c r="K83" s="308" t="str">
        <f t="shared" si="34"/>
        <v/>
      </c>
      <c r="L83" s="308" t="str">
        <f t="shared" si="34"/>
        <v/>
      </c>
      <c r="M83" s="309" t="str">
        <f t="shared" si="34"/>
        <v/>
      </c>
      <c r="N83" s="522" t="str">
        <f>IF(COUNTIF(B83:M83,"&gt;0")=12,AVERAGE(B83:M83),"")</f>
        <v/>
      </c>
      <c r="O83" s="523" t="str">
        <f aca="true" t="shared" si="35" ref="O83:O88">IF(COUNTIF(C83:N83,"&gt;0")=12,AVERAGE(C83:N83),"")</f>
        <v/>
      </c>
    </row>
    <row r="84" spans="1:15" ht="11.25">
      <c r="A84" s="212" t="str">
        <f t="shared" si="33"/>
        <v>Max. WATs</v>
      </c>
      <c r="B84" s="310" t="str">
        <f aca="true" t="shared" si="36" ref="B84:M84">IF(B41&gt;0,B41,"")</f>
        <v/>
      </c>
      <c r="C84" s="310" t="str">
        <f t="shared" si="36"/>
        <v/>
      </c>
      <c r="D84" s="310" t="str">
        <f t="shared" si="36"/>
        <v/>
      </c>
      <c r="E84" s="310" t="str">
        <f t="shared" si="36"/>
        <v/>
      </c>
      <c r="F84" s="310" t="str">
        <f t="shared" si="36"/>
        <v/>
      </c>
      <c r="G84" s="310" t="str">
        <f t="shared" si="36"/>
        <v/>
      </c>
      <c r="H84" s="310" t="str">
        <f t="shared" si="36"/>
        <v/>
      </c>
      <c r="I84" s="310" t="str">
        <f t="shared" si="36"/>
        <v/>
      </c>
      <c r="J84" s="310" t="str">
        <f t="shared" si="36"/>
        <v/>
      </c>
      <c r="K84" s="310" t="str">
        <f t="shared" si="36"/>
        <v/>
      </c>
      <c r="L84" s="310" t="str">
        <f t="shared" si="36"/>
        <v/>
      </c>
      <c r="M84" s="311" t="str">
        <f t="shared" si="36"/>
        <v/>
      </c>
      <c r="N84" s="522" t="str">
        <f>IF(COUNTIF(B84:M84,"&gt;0")=12,AVERAGE(B84:M84),"")</f>
        <v/>
      </c>
      <c r="O84" s="523" t="str">
        <f t="shared" si="35"/>
        <v/>
      </c>
    </row>
    <row r="85" spans="1:15" ht="10.8" thickBot="1">
      <c r="A85" s="213" t="str">
        <f t="shared" si="33"/>
        <v>Max. Fleet Size</v>
      </c>
      <c r="B85" s="312">
        <f aca="true" t="shared" si="37" ref="B85:M85">SUM(B83:B84)</f>
        <v>0</v>
      </c>
      <c r="C85" s="312">
        <f t="shared" si="37"/>
        <v>0</v>
      </c>
      <c r="D85" s="312">
        <f t="shared" si="37"/>
        <v>0</v>
      </c>
      <c r="E85" s="312">
        <f t="shared" si="37"/>
        <v>0</v>
      </c>
      <c r="F85" s="312">
        <f t="shared" si="37"/>
        <v>0</v>
      </c>
      <c r="G85" s="312">
        <f t="shared" si="37"/>
        <v>0</v>
      </c>
      <c r="H85" s="312">
        <f t="shared" si="37"/>
        <v>0</v>
      </c>
      <c r="I85" s="312">
        <f t="shared" si="37"/>
        <v>0</v>
      </c>
      <c r="J85" s="312">
        <f t="shared" si="37"/>
        <v>0</v>
      </c>
      <c r="K85" s="312">
        <f t="shared" si="37"/>
        <v>0</v>
      </c>
      <c r="L85" s="312">
        <f t="shared" si="37"/>
        <v>0</v>
      </c>
      <c r="M85" s="312">
        <f t="shared" si="37"/>
        <v>0</v>
      </c>
      <c r="N85" s="522" t="str">
        <f>IF(COUNTIF(B85:M85,"&gt;0")=12,AVERAGE(B85:M85),"")</f>
        <v/>
      </c>
      <c r="O85" s="523" t="str">
        <f t="shared" si="35"/>
        <v/>
      </c>
    </row>
    <row r="86" spans="1:15" ht="10.8" thickBot="1">
      <c r="A86" s="214" t="str">
        <f t="shared" si="33"/>
        <v>Reg. Taxi Use</v>
      </c>
      <c r="B86" s="207" t="str">
        <f>_xlfn.IFERROR(B43/B42,"")</f>
        <v/>
      </c>
      <c r="C86" s="207" t="str">
        <f aca="true" t="shared" si="38" ref="C86:O86">_xlfn.IFERROR(C43/C42,"")</f>
        <v/>
      </c>
      <c r="D86" s="207" t="str">
        <f t="shared" si="38"/>
        <v/>
      </c>
      <c r="E86" s="207" t="str">
        <f t="shared" si="38"/>
        <v/>
      </c>
      <c r="F86" s="207" t="str">
        <f t="shared" si="38"/>
        <v/>
      </c>
      <c r="G86" s="207" t="str">
        <f t="shared" si="38"/>
        <v/>
      </c>
      <c r="H86" s="207" t="str">
        <f t="shared" si="38"/>
        <v/>
      </c>
      <c r="I86" s="207" t="str">
        <f t="shared" si="38"/>
        <v/>
      </c>
      <c r="J86" s="207" t="str">
        <f t="shared" si="38"/>
        <v/>
      </c>
      <c r="K86" s="207" t="str">
        <f t="shared" si="38"/>
        <v/>
      </c>
      <c r="L86" s="207" t="str">
        <f t="shared" si="38"/>
        <v/>
      </c>
      <c r="M86" s="207" t="str">
        <f t="shared" si="38"/>
        <v/>
      </c>
      <c r="N86" s="517" t="str">
        <f t="shared" si="38"/>
        <v/>
      </c>
      <c r="O86" s="518" t="str">
        <f t="shared" si="38"/>
        <v/>
      </c>
    </row>
    <row r="87" spans="1:15" ht="11.25">
      <c r="A87" s="212" t="str">
        <f t="shared" si="33"/>
        <v>WAT Use</v>
      </c>
      <c r="B87" s="207" t="str">
        <f>_xlfn.IFERROR(B44/B42,"")</f>
        <v/>
      </c>
      <c r="C87" s="207" t="str">
        <f aca="true" t="shared" si="39" ref="C87:O87">_xlfn.IFERROR(C44/C42,"")</f>
        <v/>
      </c>
      <c r="D87" s="207" t="str">
        <f t="shared" si="39"/>
        <v/>
      </c>
      <c r="E87" s="207" t="str">
        <f t="shared" si="39"/>
        <v/>
      </c>
      <c r="F87" s="207" t="str">
        <f t="shared" si="39"/>
        <v/>
      </c>
      <c r="G87" s="207" t="str">
        <f t="shared" si="39"/>
        <v/>
      </c>
      <c r="H87" s="207" t="str">
        <f t="shared" si="39"/>
        <v/>
      </c>
      <c r="I87" s="207" t="str">
        <f t="shared" si="39"/>
        <v/>
      </c>
      <c r="J87" s="207" t="str">
        <f t="shared" si="39"/>
        <v/>
      </c>
      <c r="K87" s="207" t="str">
        <f t="shared" si="39"/>
        <v/>
      </c>
      <c r="L87" s="207" t="str">
        <f t="shared" si="39"/>
        <v/>
      </c>
      <c r="M87" s="207" t="str">
        <f t="shared" si="39"/>
        <v/>
      </c>
      <c r="N87" s="513" t="str">
        <f t="shared" si="39"/>
        <v/>
      </c>
      <c r="O87" s="514" t="str">
        <f t="shared" si="39"/>
        <v/>
      </c>
    </row>
    <row r="88" spans="1:15" ht="10.8" thickBot="1">
      <c r="A88" s="213" t="str">
        <f t="shared" si="33"/>
        <v>Total Veh. Use</v>
      </c>
      <c r="B88" s="206" t="str">
        <f>_xlfn.IFERROR(B45/B42,"")</f>
        <v/>
      </c>
      <c r="C88" s="206" t="str">
        <f aca="true" t="shared" si="40" ref="C88:O88">_xlfn.IFERROR(C45/C42,"")</f>
        <v/>
      </c>
      <c r="D88" s="206" t="str">
        <f t="shared" si="40"/>
        <v/>
      </c>
      <c r="E88" s="206" t="str">
        <f t="shared" si="40"/>
        <v/>
      </c>
      <c r="F88" s="206" t="str">
        <f t="shared" si="40"/>
        <v/>
      </c>
      <c r="G88" s="206" t="str">
        <f t="shared" si="40"/>
        <v/>
      </c>
      <c r="H88" s="206" t="str">
        <f t="shared" si="40"/>
        <v/>
      </c>
      <c r="I88" s="206" t="str">
        <f t="shared" si="40"/>
        <v/>
      </c>
      <c r="J88" s="206" t="str">
        <f t="shared" si="40"/>
        <v/>
      </c>
      <c r="K88" s="206" t="str">
        <f t="shared" si="40"/>
        <v/>
      </c>
      <c r="L88" s="206" t="str">
        <f t="shared" si="40"/>
        <v/>
      </c>
      <c r="M88" s="206" t="str">
        <f t="shared" si="40"/>
        <v/>
      </c>
      <c r="N88" s="515" t="str">
        <f t="shared" si="40"/>
        <v/>
      </c>
      <c r="O88" s="516" t="str">
        <f t="shared" si="40"/>
        <v/>
      </c>
    </row>
    <row r="89" spans="1:15" ht="2.55" customHeight="1" thickBot="1">
      <c r="A89" s="70"/>
      <c r="B89" s="61"/>
      <c r="C89" s="61"/>
      <c r="D89" s="61"/>
      <c r="E89" s="61"/>
      <c r="F89" s="61"/>
      <c r="G89" s="61"/>
      <c r="H89" s="61"/>
      <c r="I89" s="61"/>
      <c r="J89" s="61"/>
      <c r="K89" s="61"/>
      <c r="L89" s="61"/>
      <c r="M89" s="61"/>
      <c r="N89" s="445" t="str">
        <f>IF(COUNTIF(B89:M89,"&gt;0")=12,SUM(B89:M89),"")</f>
        <v/>
      </c>
      <c r="O89" s="519"/>
    </row>
    <row r="90" spans="1:15" ht="13.8">
      <c r="A90" s="208">
        <f>A82-1</f>
        <v>2012</v>
      </c>
      <c r="B90" s="209" t="str">
        <f>$B$23</f>
        <v>Jan.</v>
      </c>
      <c r="C90" s="209" t="str">
        <f>$C$23</f>
        <v>Feb.</v>
      </c>
      <c r="D90" s="209" t="str">
        <f>$D$23</f>
        <v>Mar.</v>
      </c>
      <c r="E90" s="209" t="str">
        <f>$E$23</f>
        <v>Apr.</v>
      </c>
      <c r="F90" s="209" t="str">
        <f>$F$23</f>
        <v>May</v>
      </c>
      <c r="G90" s="209" t="str">
        <f>$G$23</f>
        <v>Jun.</v>
      </c>
      <c r="H90" s="209" t="str">
        <f>$H$23</f>
        <v>Jul.</v>
      </c>
      <c r="I90" s="209" t="str">
        <f>$I$23</f>
        <v>Aug.</v>
      </c>
      <c r="J90" s="209" t="str">
        <f>$J$23</f>
        <v>Sep.</v>
      </c>
      <c r="K90" s="209" t="str">
        <f>$K$23</f>
        <v>Oct.</v>
      </c>
      <c r="L90" s="209" t="str">
        <f>$L$23</f>
        <v>Nov.</v>
      </c>
      <c r="M90" s="210" t="str">
        <f>$M$23</f>
        <v>Dec.</v>
      </c>
      <c r="N90" s="520" t="str">
        <f>$N$23</f>
        <v>12 Mo. Avg.</v>
      </c>
      <c r="O90" s="521"/>
    </row>
    <row r="91" spans="1:15" ht="11.25">
      <c r="A91" s="215" t="str">
        <f aca="true" t="shared" si="41" ref="A91:A96">A67</f>
        <v>Max. Reg. Taxis</v>
      </c>
      <c r="B91" s="308" t="str">
        <f aca="true" t="shared" si="42" ref="B91:M91">IF(B48&gt;0,B48,"")</f>
        <v/>
      </c>
      <c r="C91" s="308" t="str">
        <f t="shared" si="42"/>
        <v/>
      </c>
      <c r="D91" s="308" t="str">
        <f t="shared" si="42"/>
        <v/>
      </c>
      <c r="E91" s="308" t="str">
        <f t="shared" si="42"/>
        <v/>
      </c>
      <c r="F91" s="308" t="str">
        <f t="shared" si="42"/>
        <v/>
      </c>
      <c r="G91" s="308" t="str">
        <f t="shared" si="42"/>
        <v/>
      </c>
      <c r="H91" s="308" t="str">
        <f t="shared" si="42"/>
        <v/>
      </c>
      <c r="I91" s="308" t="str">
        <f t="shared" si="42"/>
        <v/>
      </c>
      <c r="J91" s="308" t="str">
        <f t="shared" si="42"/>
        <v/>
      </c>
      <c r="K91" s="308" t="str">
        <f t="shared" si="42"/>
        <v/>
      </c>
      <c r="L91" s="308" t="str">
        <f t="shared" si="42"/>
        <v/>
      </c>
      <c r="M91" s="309" t="str">
        <f t="shared" si="42"/>
        <v/>
      </c>
      <c r="N91" s="522" t="str">
        <f>IF(COUNTIF(B91:M91,"&gt;0")=12,AVERAGE(B91:M91),"")</f>
        <v/>
      </c>
      <c r="O91" s="523" t="str">
        <f aca="true" t="shared" si="43" ref="O91:O96">IF(COUNTIF(C91:N91,"&gt;0")=12,AVERAGE(C91:N91),"")</f>
        <v/>
      </c>
    </row>
    <row r="92" spans="1:15" ht="11.25">
      <c r="A92" s="212" t="str">
        <f t="shared" si="41"/>
        <v>Max. WATs</v>
      </c>
      <c r="B92" s="310" t="str">
        <f aca="true" t="shared" si="44" ref="B92:M92">IF(B49&gt;0,B49,"")</f>
        <v/>
      </c>
      <c r="C92" s="310" t="str">
        <f t="shared" si="44"/>
        <v/>
      </c>
      <c r="D92" s="310" t="str">
        <f t="shared" si="44"/>
        <v/>
      </c>
      <c r="E92" s="310" t="str">
        <f t="shared" si="44"/>
        <v/>
      </c>
      <c r="F92" s="310" t="str">
        <f t="shared" si="44"/>
        <v/>
      </c>
      <c r="G92" s="310" t="str">
        <f t="shared" si="44"/>
        <v/>
      </c>
      <c r="H92" s="310" t="str">
        <f t="shared" si="44"/>
        <v/>
      </c>
      <c r="I92" s="310" t="str">
        <f t="shared" si="44"/>
        <v/>
      </c>
      <c r="J92" s="310" t="str">
        <f t="shared" si="44"/>
        <v/>
      </c>
      <c r="K92" s="310" t="str">
        <f t="shared" si="44"/>
        <v/>
      </c>
      <c r="L92" s="310" t="str">
        <f t="shared" si="44"/>
        <v/>
      </c>
      <c r="M92" s="311" t="str">
        <f t="shared" si="44"/>
        <v/>
      </c>
      <c r="N92" s="522" t="str">
        <f>IF(COUNTIF(B92:M92,"&gt;0")=12,AVERAGE(B92:M92),"")</f>
        <v/>
      </c>
      <c r="O92" s="523" t="str">
        <f t="shared" si="43"/>
        <v/>
      </c>
    </row>
    <row r="93" spans="1:15" ht="10.8" thickBot="1">
      <c r="A93" s="213" t="str">
        <f t="shared" si="41"/>
        <v>Max. Fleet Size</v>
      </c>
      <c r="B93" s="312">
        <f aca="true" t="shared" si="45" ref="B93:M93">SUM(B91:B92)</f>
        <v>0</v>
      </c>
      <c r="C93" s="312">
        <f t="shared" si="45"/>
        <v>0</v>
      </c>
      <c r="D93" s="312">
        <f t="shared" si="45"/>
        <v>0</v>
      </c>
      <c r="E93" s="312">
        <f t="shared" si="45"/>
        <v>0</v>
      </c>
      <c r="F93" s="312">
        <f t="shared" si="45"/>
        <v>0</v>
      </c>
      <c r="G93" s="312">
        <f t="shared" si="45"/>
        <v>0</v>
      </c>
      <c r="H93" s="312">
        <f t="shared" si="45"/>
        <v>0</v>
      </c>
      <c r="I93" s="312">
        <f t="shared" si="45"/>
        <v>0</v>
      </c>
      <c r="J93" s="312">
        <f t="shared" si="45"/>
        <v>0</v>
      </c>
      <c r="K93" s="312">
        <f t="shared" si="45"/>
        <v>0</v>
      </c>
      <c r="L93" s="312">
        <f t="shared" si="45"/>
        <v>0</v>
      </c>
      <c r="M93" s="312">
        <f t="shared" si="45"/>
        <v>0</v>
      </c>
      <c r="N93" s="522" t="str">
        <f>IF(COUNTIF(B93:M93,"&gt;0")=12,AVERAGE(B93:M93),"")</f>
        <v/>
      </c>
      <c r="O93" s="523" t="str">
        <f t="shared" si="43"/>
        <v/>
      </c>
    </row>
    <row r="94" spans="1:15" ht="10.8" thickBot="1">
      <c r="A94" s="214" t="str">
        <f t="shared" si="41"/>
        <v>Reg. Taxi Use</v>
      </c>
      <c r="B94" s="207" t="str">
        <f>_xlfn.IFERROR(B51/B50,"")</f>
        <v/>
      </c>
      <c r="C94" s="207" t="str">
        <f aca="true" t="shared" si="46" ref="C94:O94">_xlfn.IFERROR(C51/C50,"")</f>
        <v/>
      </c>
      <c r="D94" s="207" t="str">
        <f t="shared" si="46"/>
        <v/>
      </c>
      <c r="E94" s="207" t="str">
        <f t="shared" si="46"/>
        <v/>
      </c>
      <c r="F94" s="207" t="str">
        <f t="shared" si="46"/>
        <v/>
      </c>
      <c r="G94" s="207" t="str">
        <f t="shared" si="46"/>
        <v/>
      </c>
      <c r="H94" s="207" t="str">
        <f t="shared" si="46"/>
        <v/>
      </c>
      <c r="I94" s="207" t="str">
        <f t="shared" si="46"/>
        <v/>
      </c>
      <c r="J94" s="207" t="str">
        <f t="shared" si="46"/>
        <v/>
      </c>
      <c r="K94" s="207" t="str">
        <f t="shared" si="46"/>
        <v/>
      </c>
      <c r="L94" s="207" t="str">
        <f t="shared" si="46"/>
        <v/>
      </c>
      <c r="M94" s="207" t="str">
        <f t="shared" si="46"/>
        <v/>
      </c>
      <c r="N94" s="517" t="str">
        <f t="shared" si="46"/>
        <v/>
      </c>
      <c r="O94" s="518" t="str">
        <f t="shared" si="46"/>
        <v/>
      </c>
    </row>
    <row r="95" spans="1:15" ht="11.25">
      <c r="A95" s="212" t="str">
        <f t="shared" si="41"/>
        <v>WAT Use</v>
      </c>
      <c r="B95" s="207" t="str">
        <f>_xlfn.IFERROR(B52/B50,"")</f>
        <v/>
      </c>
      <c r="C95" s="207" t="str">
        <f aca="true" t="shared" si="47" ref="C95:O95">_xlfn.IFERROR(C52/C50,"")</f>
        <v/>
      </c>
      <c r="D95" s="207" t="str">
        <f t="shared" si="47"/>
        <v/>
      </c>
      <c r="E95" s="207" t="str">
        <f t="shared" si="47"/>
        <v/>
      </c>
      <c r="F95" s="207" t="str">
        <f t="shared" si="47"/>
        <v/>
      </c>
      <c r="G95" s="207" t="str">
        <f t="shared" si="47"/>
        <v/>
      </c>
      <c r="H95" s="207" t="str">
        <f t="shared" si="47"/>
        <v/>
      </c>
      <c r="I95" s="207" t="str">
        <f t="shared" si="47"/>
        <v/>
      </c>
      <c r="J95" s="207" t="str">
        <f t="shared" si="47"/>
        <v/>
      </c>
      <c r="K95" s="207" t="str">
        <f t="shared" si="47"/>
        <v/>
      </c>
      <c r="L95" s="207" t="str">
        <f t="shared" si="47"/>
        <v/>
      </c>
      <c r="M95" s="207" t="str">
        <f t="shared" si="47"/>
        <v/>
      </c>
      <c r="N95" s="513" t="str">
        <f t="shared" si="47"/>
        <v/>
      </c>
      <c r="O95" s="514" t="str">
        <f t="shared" si="47"/>
        <v/>
      </c>
    </row>
    <row r="96" spans="1:15" ht="10.8" thickBot="1">
      <c r="A96" s="213" t="str">
        <f t="shared" si="41"/>
        <v>Total Veh. Use</v>
      </c>
      <c r="B96" s="206" t="str">
        <f>_xlfn.IFERROR(B53/B50,"")</f>
        <v/>
      </c>
      <c r="C96" s="206" t="str">
        <f aca="true" t="shared" si="48" ref="C96:O96">_xlfn.IFERROR(C53/C50,"")</f>
        <v/>
      </c>
      <c r="D96" s="206" t="str">
        <f t="shared" si="48"/>
        <v/>
      </c>
      <c r="E96" s="206" t="str">
        <f t="shared" si="48"/>
        <v/>
      </c>
      <c r="F96" s="206" t="str">
        <f t="shared" si="48"/>
        <v/>
      </c>
      <c r="G96" s="206" t="str">
        <f t="shared" si="48"/>
        <v/>
      </c>
      <c r="H96" s="206" t="str">
        <f t="shared" si="48"/>
        <v/>
      </c>
      <c r="I96" s="206" t="str">
        <f t="shared" si="48"/>
        <v/>
      </c>
      <c r="J96" s="206" t="str">
        <f t="shared" si="48"/>
        <v/>
      </c>
      <c r="K96" s="206" t="str">
        <f t="shared" si="48"/>
        <v/>
      </c>
      <c r="L96" s="206" t="str">
        <f t="shared" si="48"/>
        <v/>
      </c>
      <c r="M96" s="206" t="str">
        <f t="shared" si="48"/>
        <v/>
      </c>
      <c r="N96" s="515" t="str">
        <f t="shared" si="48"/>
        <v/>
      </c>
      <c r="O96" s="516" t="str">
        <f t="shared" si="48"/>
        <v/>
      </c>
    </row>
    <row r="97" spans="1:15" ht="1.95" customHeight="1" thickBot="1">
      <c r="A97" s="70"/>
      <c r="B97" s="61"/>
      <c r="C97" s="61"/>
      <c r="D97" s="61"/>
      <c r="E97" s="61"/>
      <c r="F97" s="61"/>
      <c r="G97" s="61"/>
      <c r="H97" s="61"/>
      <c r="I97" s="61"/>
      <c r="J97" s="61"/>
      <c r="K97" s="61"/>
      <c r="L97" s="61"/>
      <c r="M97" s="61"/>
      <c r="N97" s="445" t="str">
        <f>IF(COUNTIF(B97:M97,"&gt;0")=12,SUM(B97:M97),"")</f>
        <v/>
      </c>
      <c r="O97" s="519"/>
    </row>
    <row r="98" spans="1:15" ht="12.6" customHeight="1">
      <c r="A98" s="436" t="s">
        <v>101</v>
      </c>
      <c r="B98" s="436"/>
      <c r="C98" s="436"/>
      <c r="D98" s="436"/>
      <c r="E98" s="436"/>
      <c r="F98" s="436"/>
      <c r="G98" s="436"/>
      <c r="H98" s="436"/>
      <c r="I98" s="436"/>
      <c r="J98" s="436"/>
      <c r="K98" s="436"/>
      <c r="L98" s="436"/>
      <c r="M98" s="436"/>
      <c r="N98" s="436"/>
      <c r="O98" s="436"/>
    </row>
    <row r="99" ht="12.6" customHeight="1"/>
    <row r="100" spans="1:15" ht="12.6" customHeight="1">
      <c r="A100" s="304" t="s">
        <v>111</v>
      </c>
      <c r="B100" s="305"/>
      <c r="C100" s="305"/>
      <c r="D100" s="305"/>
      <c r="E100" s="305"/>
      <c r="F100" s="305"/>
      <c r="G100" s="305"/>
      <c r="H100" s="305"/>
      <c r="I100" s="305"/>
      <c r="J100" s="305"/>
      <c r="K100" s="305"/>
      <c r="L100" s="305"/>
      <c r="M100" s="305"/>
      <c r="N100" s="307" t="s">
        <v>142</v>
      </c>
      <c r="O100" s="302"/>
    </row>
    <row r="101" spans="1:15" ht="5.4" customHeight="1" thickBot="1">
      <c r="A101" s="4"/>
      <c r="B101" s="4"/>
      <c r="C101" s="4"/>
      <c r="D101" s="4"/>
      <c r="E101" s="4"/>
      <c r="F101" s="4"/>
      <c r="G101" s="4"/>
      <c r="H101" s="4"/>
      <c r="I101" s="4"/>
      <c r="J101" s="4"/>
      <c r="K101" s="4"/>
      <c r="L101" s="4"/>
      <c r="M101" s="4"/>
      <c r="N101" s="5"/>
      <c r="O101" s="5"/>
    </row>
    <row r="102" spans="1:15" ht="16.2" customHeight="1" thickBot="1">
      <c r="A102" s="6" t="s">
        <v>14</v>
      </c>
      <c r="B102" s="505" t="str">
        <f>'Cover Sheet &amp; Instructions'!$B$3</f>
        <v>XYZ Taxi Ltd.</v>
      </c>
      <c r="C102" s="506"/>
      <c r="D102" s="506"/>
      <c r="E102" s="506"/>
      <c r="F102" s="506"/>
      <c r="G102" s="506"/>
      <c r="H102" s="507"/>
      <c r="I102" s="7"/>
      <c r="J102" s="8"/>
      <c r="K102" s="9" t="s">
        <v>17</v>
      </c>
      <c r="L102" s="508">
        <f>'Cover Sheet &amp; Instructions'!$L$3</f>
        <v>42299</v>
      </c>
      <c r="M102" s="509"/>
      <c r="N102" s="510"/>
      <c r="O102" s="5"/>
    </row>
    <row r="103" spans="1:15" ht="5.4" customHeight="1" thickBot="1">
      <c r="A103" s="6"/>
      <c r="B103" s="10"/>
      <c r="C103" s="10"/>
      <c r="D103" s="10"/>
      <c r="E103" s="10"/>
      <c r="F103" s="10"/>
      <c r="G103" s="10"/>
      <c r="H103" s="10"/>
      <c r="I103" s="10"/>
      <c r="J103" s="8"/>
      <c r="K103" s="8"/>
      <c r="L103" s="8"/>
      <c r="M103" s="8"/>
      <c r="N103" s="5"/>
      <c r="O103" s="5"/>
    </row>
    <row r="104" spans="1:15" ht="16.8" thickBot="1" thickTop="1">
      <c r="A104" s="490" t="s">
        <v>51</v>
      </c>
      <c r="B104" s="491"/>
      <c r="C104" s="491"/>
      <c r="D104" s="491"/>
      <c r="E104" s="492"/>
      <c r="F104" s="490" t="s">
        <v>52</v>
      </c>
      <c r="G104" s="491"/>
      <c r="H104" s="491"/>
      <c r="I104" s="490" t="s">
        <v>15</v>
      </c>
      <c r="J104" s="491"/>
      <c r="K104" s="491"/>
      <c r="L104" s="490" t="s">
        <v>16</v>
      </c>
      <c r="M104" s="491"/>
      <c r="N104" s="492"/>
      <c r="O104" s="303"/>
    </row>
    <row r="105" spans="1:15" ht="11.4" thickBot="1" thickTop="1">
      <c r="A105" s="511" t="s">
        <v>91</v>
      </c>
      <c r="B105" s="512"/>
      <c r="C105" s="512"/>
      <c r="D105" s="512"/>
      <c r="E105" s="512"/>
      <c r="F105" s="511" t="s">
        <v>92</v>
      </c>
      <c r="G105" s="512"/>
      <c r="H105" s="512"/>
      <c r="I105" s="511" t="s">
        <v>93</v>
      </c>
      <c r="J105" s="512"/>
      <c r="K105" s="512"/>
      <c r="L105" s="511" t="s">
        <v>94</v>
      </c>
      <c r="M105" s="512"/>
      <c r="N105" s="512"/>
      <c r="O105" s="303"/>
    </row>
    <row r="106" spans="1:15" ht="3" customHeight="1" thickTop="1">
      <c r="A106" s="300"/>
      <c r="B106" s="300"/>
      <c r="C106" s="300"/>
      <c r="D106" s="300"/>
      <c r="E106" s="300"/>
      <c r="F106" s="300"/>
      <c r="G106" s="300"/>
      <c r="H106" s="300"/>
      <c r="I106" s="300"/>
      <c r="J106" s="300"/>
      <c r="K106" s="300"/>
      <c r="L106" s="300"/>
      <c r="M106" s="300"/>
      <c r="N106" s="301"/>
      <c r="O106" s="303"/>
    </row>
    <row r="107" ht="6.75" customHeight="1" thickBot="1"/>
    <row r="108" spans="1:15" ht="16.2" customHeight="1" thickBot="1" thickTop="1">
      <c r="A108" s="553" t="s">
        <v>136</v>
      </c>
      <c r="B108" s="554"/>
      <c r="C108" s="554"/>
      <c r="D108" s="554"/>
      <c r="E108" s="554"/>
      <c r="F108" s="554"/>
      <c r="G108" s="554"/>
      <c r="H108" s="554"/>
      <c r="I108" s="554"/>
      <c r="J108" s="554"/>
      <c r="K108" s="554"/>
      <c r="L108" s="554"/>
      <c r="M108" s="554"/>
      <c r="N108" s="554"/>
      <c r="O108" s="323"/>
    </row>
    <row r="109" ht="6.75" customHeight="1" thickBot="1" thickTop="1"/>
    <row r="110" spans="1:15" ht="12.6" thickTop="1">
      <c r="A110" s="501" t="str">
        <f aca="true" t="shared" si="49" ref="A110">$A$70</f>
        <v>Reg. Taxi Use</v>
      </c>
      <c r="B110" s="502"/>
      <c r="C110" s="502"/>
      <c r="D110" s="502"/>
      <c r="E110" s="502"/>
      <c r="F110" s="502"/>
      <c r="G110" s="502"/>
      <c r="H110" s="502"/>
      <c r="I110" s="502"/>
      <c r="J110" s="502"/>
      <c r="K110" s="502"/>
      <c r="L110" s="502"/>
      <c r="M110" s="502"/>
      <c r="N110" s="502"/>
      <c r="O110" s="324"/>
    </row>
    <row r="111" spans="1:15" ht="11.25">
      <c r="A111" s="469" t="str">
        <f>$A$140</f>
        <v>Summary of Monthly Data</v>
      </c>
      <c r="B111" s="470"/>
      <c r="C111" s="470"/>
      <c r="D111" s="470"/>
      <c r="E111" s="470"/>
      <c r="F111" s="470"/>
      <c r="G111" s="470"/>
      <c r="H111" s="470"/>
      <c r="I111" s="470"/>
      <c r="J111" s="470"/>
      <c r="K111" s="470"/>
      <c r="L111" s="470"/>
      <c r="M111" s="470"/>
      <c r="N111" s="470"/>
      <c r="O111" s="471"/>
    </row>
    <row r="112" spans="1:15" ht="11.25">
      <c r="A112" s="65"/>
      <c r="B112" s="63" t="str">
        <f aca="true" t="shared" si="50" ref="B112:N112">B23</f>
        <v>Jan.</v>
      </c>
      <c r="C112" s="63" t="str">
        <f t="shared" si="50"/>
        <v>Feb.</v>
      </c>
      <c r="D112" s="63" t="str">
        <f t="shared" si="50"/>
        <v>Mar.</v>
      </c>
      <c r="E112" s="63" t="str">
        <f t="shared" si="50"/>
        <v>Apr.</v>
      </c>
      <c r="F112" s="63" t="str">
        <f t="shared" si="50"/>
        <v>May</v>
      </c>
      <c r="G112" s="63" t="str">
        <f t="shared" si="50"/>
        <v>Jun.</v>
      </c>
      <c r="H112" s="63" t="str">
        <f t="shared" si="50"/>
        <v>Jul.</v>
      </c>
      <c r="I112" s="63" t="str">
        <f t="shared" si="50"/>
        <v>Aug.</v>
      </c>
      <c r="J112" s="63" t="str">
        <f t="shared" si="50"/>
        <v>Sep.</v>
      </c>
      <c r="K112" s="63" t="str">
        <f t="shared" si="50"/>
        <v>Oct.</v>
      </c>
      <c r="L112" s="63" t="str">
        <f t="shared" si="50"/>
        <v>Nov.</v>
      </c>
      <c r="M112" s="63" t="str">
        <f t="shared" si="50"/>
        <v>Dec.</v>
      </c>
      <c r="N112" s="316" t="str">
        <f t="shared" si="50"/>
        <v>12 Mo. Avg.</v>
      </c>
      <c r="O112" s="53"/>
    </row>
    <row r="113" spans="1:15" ht="10.8" customHeight="1">
      <c r="A113" s="66">
        <f>$A$23</f>
        <v>2015</v>
      </c>
      <c r="B113" s="230" t="str">
        <f aca="true" t="shared" si="51" ref="B113:N113">B70</f>
        <v/>
      </c>
      <c r="C113" s="231" t="str">
        <f t="shared" si="51"/>
        <v/>
      </c>
      <c r="D113" s="231" t="str">
        <f t="shared" si="51"/>
        <v/>
      </c>
      <c r="E113" s="231" t="str">
        <f t="shared" si="51"/>
        <v/>
      </c>
      <c r="F113" s="231" t="str">
        <f t="shared" si="51"/>
        <v/>
      </c>
      <c r="G113" s="231" t="str">
        <f t="shared" si="51"/>
        <v/>
      </c>
      <c r="H113" s="231" t="str">
        <f t="shared" si="51"/>
        <v/>
      </c>
      <c r="I113" s="231" t="str">
        <f t="shared" si="51"/>
        <v/>
      </c>
      <c r="J113" s="231" t="str">
        <f t="shared" si="51"/>
        <v/>
      </c>
      <c r="K113" s="231" t="str">
        <f t="shared" si="51"/>
        <v/>
      </c>
      <c r="L113" s="231" t="str">
        <f t="shared" si="51"/>
        <v/>
      </c>
      <c r="M113" s="231" t="str">
        <f t="shared" si="51"/>
        <v/>
      </c>
      <c r="N113" s="319" t="str">
        <f t="shared" si="51"/>
        <v/>
      </c>
      <c r="O113" s="53"/>
    </row>
    <row r="114" spans="1:15" ht="11.25">
      <c r="A114" s="66">
        <f>$A$31</f>
        <v>2014</v>
      </c>
      <c r="B114" s="232" t="str">
        <f aca="true" t="shared" si="52" ref="B114:N114">B78</f>
        <v/>
      </c>
      <c r="C114" s="233" t="str">
        <f t="shared" si="52"/>
        <v/>
      </c>
      <c r="D114" s="233" t="str">
        <f t="shared" si="52"/>
        <v/>
      </c>
      <c r="E114" s="233" t="str">
        <f t="shared" si="52"/>
        <v/>
      </c>
      <c r="F114" s="233" t="str">
        <f t="shared" si="52"/>
        <v/>
      </c>
      <c r="G114" s="233" t="str">
        <f t="shared" si="52"/>
        <v/>
      </c>
      <c r="H114" s="233" t="str">
        <f t="shared" si="52"/>
        <v/>
      </c>
      <c r="I114" s="233" t="str">
        <f t="shared" si="52"/>
        <v/>
      </c>
      <c r="J114" s="233" t="str">
        <f t="shared" si="52"/>
        <v/>
      </c>
      <c r="K114" s="233" t="str">
        <f t="shared" si="52"/>
        <v/>
      </c>
      <c r="L114" s="233" t="str">
        <f t="shared" si="52"/>
        <v/>
      </c>
      <c r="M114" s="233" t="str">
        <f t="shared" si="52"/>
        <v/>
      </c>
      <c r="N114" s="320" t="str">
        <f t="shared" si="52"/>
        <v/>
      </c>
      <c r="O114" s="322"/>
    </row>
    <row r="115" spans="1:15" ht="11.25">
      <c r="A115" s="66">
        <f>$A$39</f>
        <v>2013</v>
      </c>
      <c r="B115" s="232" t="str">
        <f aca="true" t="shared" si="53" ref="B115:N115">B86</f>
        <v/>
      </c>
      <c r="C115" s="233" t="str">
        <f t="shared" si="53"/>
        <v/>
      </c>
      <c r="D115" s="233" t="str">
        <f t="shared" si="53"/>
        <v/>
      </c>
      <c r="E115" s="233" t="str">
        <f t="shared" si="53"/>
        <v/>
      </c>
      <c r="F115" s="233" t="str">
        <f t="shared" si="53"/>
        <v/>
      </c>
      <c r="G115" s="233" t="str">
        <f t="shared" si="53"/>
        <v/>
      </c>
      <c r="H115" s="233" t="str">
        <f t="shared" si="53"/>
        <v/>
      </c>
      <c r="I115" s="233" t="str">
        <f t="shared" si="53"/>
        <v/>
      </c>
      <c r="J115" s="233" t="str">
        <f t="shared" si="53"/>
        <v/>
      </c>
      <c r="K115" s="233" t="str">
        <f t="shared" si="53"/>
        <v/>
      </c>
      <c r="L115" s="233" t="str">
        <f t="shared" si="53"/>
        <v/>
      </c>
      <c r="M115" s="233" t="str">
        <f t="shared" si="53"/>
        <v/>
      </c>
      <c r="N115" s="320" t="str">
        <f t="shared" si="53"/>
        <v/>
      </c>
      <c r="O115" s="53"/>
    </row>
    <row r="116" spans="1:15" ht="11.25">
      <c r="A116" s="66">
        <f>$A$47</f>
        <v>2012</v>
      </c>
      <c r="B116" s="234" t="str">
        <f aca="true" t="shared" si="54" ref="B116:N116">B94</f>
        <v/>
      </c>
      <c r="C116" s="235" t="str">
        <f t="shared" si="54"/>
        <v/>
      </c>
      <c r="D116" s="235" t="str">
        <f t="shared" si="54"/>
        <v/>
      </c>
      <c r="E116" s="235" t="str">
        <f t="shared" si="54"/>
        <v/>
      </c>
      <c r="F116" s="235" t="str">
        <f t="shared" si="54"/>
        <v/>
      </c>
      <c r="G116" s="235" t="str">
        <f t="shared" si="54"/>
        <v/>
      </c>
      <c r="H116" s="235" t="str">
        <f t="shared" si="54"/>
        <v/>
      </c>
      <c r="I116" s="235" t="str">
        <f t="shared" si="54"/>
        <v/>
      </c>
      <c r="J116" s="235" t="str">
        <f t="shared" si="54"/>
        <v/>
      </c>
      <c r="K116" s="235" t="str">
        <f t="shared" si="54"/>
        <v/>
      </c>
      <c r="L116" s="235" t="str">
        <f t="shared" si="54"/>
        <v/>
      </c>
      <c r="M116" s="235" t="str">
        <f t="shared" si="54"/>
        <v/>
      </c>
      <c r="N116" s="321" t="str">
        <f t="shared" si="54"/>
        <v/>
      </c>
      <c r="O116" s="53"/>
    </row>
    <row r="117" spans="1:15" ht="11.25">
      <c r="A117" s="469" t="str">
        <f>$A$146</f>
        <v>Same Month Comparisons (Year-Over-Year)</v>
      </c>
      <c r="B117" s="472"/>
      <c r="C117" s="472"/>
      <c r="D117" s="472"/>
      <c r="E117" s="472"/>
      <c r="F117" s="472"/>
      <c r="G117" s="472"/>
      <c r="H117" s="472"/>
      <c r="I117" s="472"/>
      <c r="J117" s="472"/>
      <c r="K117" s="472"/>
      <c r="L117" s="472"/>
      <c r="M117" s="472"/>
      <c r="N117" s="472"/>
      <c r="O117" s="471"/>
    </row>
    <row r="118" spans="1:15" ht="11.25">
      <c r="A118" s="65"/>
      <c r="B118" s="63" t="str">
        <f aca="true" t="shared" si="55" ref="B118:M118">B23</f>
        <v>Jan.</v>
      </c>
      <c r="C118" s="63" t="str">
        <f t="shared" si="55"/>
        <v>Feb.</v>
      </c>
      <c r="D118" s="63" t="str">
        <f t="shared" si="55"/>
        <v>Mar.</v>
      </c>
      <c r="E118" s="63" t="str">
        <f t="shared" si="55"/>
        <v>Apr.</v>
      </c>
      <c r="F118" s="63" t="str">
        <f t="shared" si="55"/>
        <v>May</v>
      </c>
      <c r="G118" s="63" t="str">
        <f t="shared" si="55"/>
        <v>Jun.</v>
      </c>
      <c r="H118" s="63" t="str">
        <f t="shared" si="55"/>
        <v>Jul.</v>
      </c>
      <c r="I118" s="63" t="str">
        <f t="shared" si="55"/>
        <v>Aug.</v>
      </c>
      <c r="J118" s="63" t="str">
        <f t="shared" si="55"/>
        <v>Sep.</v>
      </c>
      <c r="K118" s="63" t="str">
        <f t="shared" si="55"/>
        <v>Oct.</v>
      </c>
      <c r="L118" s="63" t="str">
        <f t="shared" si="55"/>
        <v>Nov.</v>
      </c>
      <c r="M118" s="63" t="str">
        <f t="shared" si="55"/>
        <v>Dec.</v>
      </c>
      <c r="N118" s="317" t="str">
        <f>$N$147</f>
        <v>Weighted Tot.</v>
      </c>
      <c r="O118" s="53"/>
    </row>
    <row r="119" spans="1:15" ht="11.25">
      <c r="A119" s="236" t="str">
        <f>CONCATENATE(A114," to ",A113)</f>
        <v>2014 to 2015</v>
      </c>
      <c r="B119" s="230" t="str">
        <f>_xlfn.IFERROR(((B113-B114)/B114),"")</f>
        <v/>
      </c>
      <c r="C119" s="231" t="str">
        <f aca="true" t="shared" si="56" ref="C119:M119">_xlfn.IFERROR(((C113-C114)/C114),"")</f>
        <v/>
      </c>
      <c r="D119" s="231" t="str">
        <f t="shared" si="56"/>
        <v/>
      </c>
      <c r="E119" s="231" t="str">
        <f t="shared" si="56"/>
        <v/>
      </c>
      <c r="F119" s="231" t="str">
        <f t="shared" si="56"/>
        <v/>
      </c>
      <c r="G119" s="231" t="str">
        <f t="shared" si="56"/>
        <v/>
      </c>
      <c r="H119" s="231" t="str">
        <f t="shared" si="56"/>
        <v/>
      </c>
      <c r="I119" s="231" t="str">
        <f t="shared" si="56"/>
        <v/>
      </c>
      <c r="J119" s="231" t="str">
        <f t="shared" si="56"/>
        <v/>
      </c>
      <c r="K119" s="231" t="str">
        <f t="shared" si="56"/>
        <v/>
      </c>
      <c r="L119" s="231" t="str">
        <f t="shared" si="56"/>
        <v/>
      </c>
      <c r="M119" s="231" t="str">
        <f t="shared" si="56"/>
        <v/>
      </c>
      <c r="N119" s="51" t="str">
        <f>IF(ISERROR((AVERAGE(B119:M119))/12*COUNT(B119:M119)),"",(AVERAGE(B119:M119))/12*COUNT(B119:M119))</f>
        <v/>
      </c>
      <c r="O119" s="53"/>
    </row>
    <row r="120" spans="1:15" ht="11.25">
      <c r="A120" s="236" t="str">
        <f>CONCATENATE(A115," to ",A114)</f>
        <v>2013 to 2014</v>
      </c>
      <c r="B120" s="232" t="str">
        <f aca="true" t="shared" si="57" ref="B120:M120">_xlfn.IFERROR(((B114-B115)/B115),"")</f>
        <v/>
      </c>
      <c r="C120" s="233" t="str">
        <f t="shared" si="57"/>
        <v/>
      </c>
      <c r="D120" s="233" t="str">
        <f t="shared" si="57"/>
        <v/>
      </c>
      <c r="E120" s="233" t="str">
        <f t="shared" si="57"/>
        <v/>
      </c>
      <c r="F120" s="233" t="str">
        <f t="shared" si="57"/>
        <v/>
      </c>
      <c r="G120" s="233" t="str">
        <f t="shared" si="57"/>
        <v/>
      </c>
      <c r="H120" s="233" t="str">
        <f t="shared" si="57"/>
        <v/>
      </c>
      <c r="I120" s="233" t="str">
        <f t="shared" si="57"/>
        <v/>
      </c>
      <c r="J120" s="233" t="str">
        <f t="shared" si="57"/>
        <v/>
      </c>
      <c r="K120" s="233" t="str">
        <f t="shared" si="57"/>
        <v/>
      </c>
      <c r="L120" s="233" t="str">
        <f t="shared" si="57"/>
        <v/>
      </c>
      <c r="M120" s="233" t="str">
        <f t="shared" si="57"/>
        <v/>
      </c>
      <c r="N120" s="52" t="str">
        <f>IF(ISERROR((AVERAGE(B120:M120))/12*COUNT(B120:M120)),"",(AVERAGE(B120:M120))/12*COUNT(B120:M120))</f>
        <v/>
      </c>
      <c r="O120" s="53"/>
    </row>
    <row r="121" spans="1:15" ht="11.25">
      <c r="A121" s="237" t="str">
        <f>CONCATENATE(A116," to ",A115)</f>
        <v>2012 to 2013</v>
      </c>
      <c r="B121" s="234" t="str">
        <f aca="true" t="shared" si="58" ref="B121:M121">_xlfn.IFERROR(((B115-B116)/B116),"")</f>
        <v/>
      </c>
      <c r="C121" s="235" t="str">
        <f t="shared" si="58"/>
        <v/>
      </c>
      <c r="D121" s="235" t="str">
        <f t="shared" si="58"/>
        <v/>
      </c>
      <c r="E121" s="235" t="str">
        <f t="shared" si="58"/>
        <v/>
      </c>
      <c r="F121" s="235" t="str">
        <f t="shared" si="58"/>
        <v/>
      </c>
      <c r="G121" s="235" t="str">
        <f t="shared" si="58"/>
        <v/>
      </c>
      <c r="H121" s="235" t="str">
        <f t="shared" si="58"/>
        <v/>
      </c>
      <c r="I121" s="235" t="str">
        <f t="shared" si="58"/>
        <v/>
      </c>
      <c r="J121" s="235" t="str">
        <f t="shared" si="58"/>
        <v/>
      </c>
      <c r="K121" s="235" t="str">
        <f t="shared" si="58"/>
        <v/>
      </c>
      <c r="L121" s="235" t="str">
        <f t="shared" si="58"/>
        <v/>
      </c>
      <c r="M121" s="235" t="str">
        <f t="shared" si="58"/>
        <v/>
      </c>
      <c r="N121" s="224" t="str">
        <f>IF(ISERROR((AVERAGE(B121:M121))/12*COUNT(B121:M121)),"",(AVERAGE(B121:M121))/12*COUNT(B121:M121))</f>
        <v/>
      </c>
      <c r="O121" s="53"/>
    </row>
    <row r="122" spans="1:15" ht="13.8" thickBot="1">
      <c r="A122" s="473" t="s">
        <v>20</v>
      </c>
      <c r="B122" s="474"/>
      <c r="C122" s="41">
        <f>COUNTIF(B113:M116,"&gt;0")</f>
        <v>0</v>
      </c>
      <c r="D122" s="475" t="s">
        <v>21</v>
      </c>
      <c r="E122" s="476"/>
      <c r="F122" s="476"/>
      <c r="G122" s="41">
        <f>COUNT(B119:M121)</f>
        <v>0</v>
      </c>
      <c r="H122" s="503"/>
      <c r="I122" s="504"/>
      <c r="J122" s="504"/>
      <c r="K122" s="503" t="str">
        <f>CONCATENATE("Total Change in ",$A$70)</f>
        <v>Total Change in Reg. Taxi Use</v>
      </c>
      <c r="L122" s="504"/>
      <c r="M122" s="504"/>
      <c r="N122" s="330">
        <f>SUM(N119:N121)</f>
        <v>0</v>
      </c>
      <c r="O122" s="54"/>
    </row>
    <row r="123" spans="1:15" ht="11.4" thickBot="1" thickTop="1">
      <c r="A123" s="24"/>
      <c r="B123" s="24"/>
      <c r="C123" s="24"/>
      <c r="D123" s="24"/>
      <c r="E123" s="24"/>
      <c r="F123" s="24"/>
      <c r="G123" s="24"/>
      <c r="H123" s="24"/>
      <c r="I123" s="24"/>
      <c r="J123" s="24"/>
      <c r="K123" s="24"/>
      <c r="L123" s="24"/>
      <c r="M123" s="24"/>
      <c r="N123" s="25" t="str">
        <f>IF(COUNTIF(B123:M123,"&gt;0")=12,SUM(B123:M123),"")</f>
        <v/>
      </c>
      <c r="O123" s="325"/>
    </row>
    <row r="124" spans="1:15" ht="12.6" thickTop="1">
      <c r="A124" s="501" t="str">
        <f>$A$71</f>
        <v>WAT Use</v>
      </c>
      <c r="B124" s="502"/>
      <c r="C124" s="502"/>
      <c r="D124" s="502"/>
      <c r="E124" s="502"/>
      <c r="F124" s="502"/>
      <c r="G124" s="502"/>
      <c r="H124" s="502"/>
      <c r="I124" s="502"/>
      <c r="J124" s="502"/>
      <c r="K124" s="502"/>
      <c r="L124" s="502"/>
      <c r="M124" s="502"/>
      <c r="N124" s="502"/>
      <c r="O124" s="324"/>
    </row>
    <row r="125" spans="1:15" ht="11.25">
      <c r="A125" s="469" t="str">
        <f>$A$140</f>
        <v>Summary of Monthly Data</v>
      </c>
      <c r="B125" s="470"/>
      <c r="C125" s="470"/>
      <c r="D125" s="470"/>
      <c r="E125" s="470"/>
      <c r="F125" s="470"/>
      <c r="G125" s="470"/>
      <c r="H125" s="470"/>
      <c r="I125" s="470"/>
      <c r="J125" s="470"/>
      <c r="K125" s="470"/>
      <c r="L125" s="470"/>
      <c r="M125" s="470"/>
      <c r="N125" s="470"/>
      <c r="O125" s="471"/>
    </row>
    <row r="126" spans="1:15" ht="11.25">
      <c r="A126" s="65"/>
      <c r="B126" s="63" t="str">
        <f aca="true" t="shared" si="59" ref="B126:N126">B23</f>
        <v>Jan.</v>
      </c>
      <c r="C126" s="63" t="str">
        <f t="shared" si="59"/>
        <v>Feb.</v>
      </c>
      <c r="D126" s="63" t="str">
        <f t="shared" si="59"/>
        <v>Mar.</v>
      </c>
      <c r="E126" s="63" t="str">
        <f t="shared" si="59"/>
        <v>Apr.</v>
      </c>
      <c r="F126" s="63" t="str">
        <f t="shared" si="59"/>
        <v>May</v>
      </c>
      <c r="G126" s="63" t="str">
        <f t="shared" si="59"/>
        <v>Jun.</v>
      </c>
      <c r="H126" s="63" t="str">
        <f t="shared" si="59"/>
        <v>Jul.</v>
      </c>
      <c r="I126" s="63" t="str">
        <f t="shared" si="59"/>
        <v>Aug.</v>
      </c>
      <c r="J126" s="63" t="str">
        <f t="shared" si="59"/>
        <v>Sep.</v>
      </c>
      <c r="K126" s="63" t="str">
        <f t="shared" si="59"/>
        <v>Oct.</v>
      </c>
      <c r="L126" s="63" t="str">
        <f t="shared" si="59"/>
        <v>Nov.</v>
      </c>
      <c r="M126" s="63" t="str">
        <f t="shared" si="59"/>
        <v>Dec.</v>
      </c>
      <c r="N126" s="316" t="str">
        <f t="shared" si="59"/>
        <v>12 Mo. Avg.</v>
      </c>
      <c r="O126" s="53"/>
    </row>
    <row r="127" spans="1:15" ht="10.05" customHeight="1">
      <c r="A127" s="66">
        <f>$A$23</f>
        <v>2015</v>
      </c>
      <c r="B127" s="230" t="str">
        <f aca="true" t="shared" si="60" ref="B127:N127">B71</f>
        <v/>
      </c>
      <c r="C127" s="231" t="str">
        <f t="shared" si="60"/>
        <v/>
      </c>
      <c r="D127" s="231" t="str">
        <f t="shared" si="60"/>
        <v/>
      </c>
      <c r="E127" s="231" t="str">
        <f t="shared" si="60"/>
        <v/>
      </c>
      <c r="F127" s="231" t="str">
        <f t="shared" si="60"/>
        <v/>
      </c>
      <c r="G127" s="231" t="str">
        <f t="shared" si="60"/>
        <v/>
      </c>
      <c r="H127" s="231" t="str">
        <f t="shared" si="60"/>
        <v/>
      </c>
      <c r="I127" s="231" t="str">
        <f t="shared" si="60"/>
        <v/>
      </c>
      <c r="J127" s="231" t="str">
        <f t="shared" si="60"/>
        <v/>
      </c>
      <c r="K127" s="231" t="str">
        <f t="shared" si="60"/>
        <v/>
      </c>
      <c r="L127" s="231" t="str">
        <f t="shared" si="60"/>
        <v/>
      </c>
      <c r="M127" s="231" t="str">
        <f t="shared" si="60"/>
        <v/>
      </c>
      <c r="N127" s="319" t="str">
        <f t="shared" si="60"/>
        <v/>
      </c>
      <c r="O127" s="53"/>
    </row>
    <row r="128" spans="1:15" ht="11.25">
      <c r="A128" s="66">
        <f>$A$31</f>
        <v>2014</v>
      </c>
      <c r="B128" s="232" t="str">
        <f aca="true" t="shared" si="61" ref="B128:N128">B79</f>
        <v/>
      </c>
      <c r="C128" s="233" t="str">
        <f t="shared" si="61"/>
        <v/>
      </c>
      <c r="D128" s="233" t="str">
        <f t="shared" si="61"/>
        <v/>
      </c>
      <c r="E128" s="233" t="str">
        <f t="shared" si="61"/>
        <v/>
      </c>
      <c r="F128" s="233" t="str">
        <f t="shared" si="61"/>
        <v/>
      </c>
      <c r="G128" s="233" t="str">
        <f t="shared" si="61"/>
        <v/>
      </c>
      <c r="H128" s="233" t="str">
        <f t="shared" si="61"/>
        <v/>
      </c>
      <c r="I128" s="233" t="str">
        <f t="shared" si="61"/>
        <v/>
      </c>
      <c r="J128" s="233" t="str">
        <f t="shared" si="61"/>
        <v/>
      </c>
      <c r="K128" s="233" t="str">
        <f t="shared" si="61"/>
        <v/>
      </c>
      <c r="L128" s="233" t="str">
        <f t="shared" si="61"/>
        <v/>
      </c>
      <c r="M128" s="233" t="str">
        <f t="shared" si="61"/>
        <v/>
      </c>
      <c r="N128" s="320" t="str">
        <f t="shared" si="61"/>
        <v/>
      </c>
      <c r="O128" s="322"/>
    </row>
    <row r="129" spans="1:15" ht="11.25">
      <c r="A129" s="66">
        <f>$A$39</f>
        <v>2013</v>
      </c>
      <c r="B129" s="232" t="str">
        <f aca="true" t="shared" si="62" ref="B129:N129">B87</f>
        <v/>
      </c>
      <c r="C129" s="233" t="str">
        <f t="shared" si="62"/>
        <v/>
      </c>
      <c r="D129" s="233" t="str">
        <f t="shared" si="62"/>
        <v/>
      </c>
      <c r="E129" s="233" t="str">
        <f t="shared" si="62"/>
        <v/>
      </c>
      <c r="F129" s="233" t="str">
        <f t="shared" si="62"/>
        <v/>
      </c>
      <c r="G129" s="233" t="str">
        <f t="shared" si="62"/>
        <v/>
      </c>
      <c r="H129" s="233" t="str">
        <f t="shared" si="62"/>
        <v/>
      </c>
      <c r="I129" s="233" t="str">
        <f t="shared" si="62"/>
        <v/>
      </c>
      <c r="J129" s="233" t="str">
        <f t="shared" si="62"/>
        <v/>
      </c>
      <c r="K129" s="233" t="str">
        <f t="shared" si="62"/>
        <v/>
      </c>
      <c r="L129" s="233" t="str">
        <f t="shared" si="62"/>
        <v/>
      </c>
      <c r="M129" s="233" t="str">
        <f t="shared" si="62"/>
        <v/>
      </c>
      <c r="N129" s="320" t="str">
        <f t="shared" si="62"/>
        <v/>
      </c>
      <c r="O129" s="53"/>
    </row>
    <row r="130" spans="1:15" ht="11.25">
      <c r="A130" s="66">
        <f>$A$47</f>
        <v>2012</v>
      </c>
      <c r="B130" s="234" t="str">
        <f aca="true" t="shared" si="63" ref="B130:N130">B95</f>
        <v/>
      </c>
      <c r="C130" s="235" t="str">
        <f t="shared" si="63"/>
        <v/>
      </c>
      <c r="D130" s="235" t="str">
        <f t="shared" si="63"/>
        <v/>
      </c>
      <c r="E130" s="235" t="str">
        <f t="shared" si="63"/>
        <v/>
      </c>
      <c r="F130" s="235" t="str">
        <f t="shared" si="63"/>
        <v/>
      </c>
      <c r="G130" s="235" t="str">
        <f t="shared" si="63"/>
        <v/>
      </c>
      <c r="H130" s="235" t="str">
        <f t="shared" si="63"/>
        <v/>
      </c>
      <c r="I130" s="235" t="str">
        <f t="shared" si="63"/>
        <v/>
      </c>
      <c r="J130" s="235" t="str">
        <f t="shared" si="63"/>
        <v/>
      </c>
      <c r="K130" s="235" t="str">
        <f t="shared" si="63"/>
        <v/>
      </c>
      <c r="L130" s="235" t="str">
        <f t="shared" si="63"/>
        <v/>
      </c>
      <c r="M130" s="235" t="str">
        <f t="shared" si="63"/>
        <v/>
      </c>
      <c r="N130" s="321" t="str">
        <f t="shared" si="63"/>
        <v/>
      </c>
      <c r="O130" s="53"/>
    </row>
    <row r="131" spans="1:15" ht="11.25">
      <c r="A131" s="469" t="str">
        <f>$A$146</f>
        <v>Same Month Comparisons (Year-Over-Year)</v>
      </c>
      <c r="B131" s="472"/>
      <c r="C131" s="472"/>
      <c r="D131" s="472"/>
      <c r="E131" s="472"/>
      <c r="F131" s="472"/>
      <c r="G131" s="472"/>
      <c r="H131" s="472"/>
      <c r="I131" s="472"/>
      <c r="J131" s="472"/>
      <c r="K131" s="472"/>
      <c r="L131" s="472"/>
      <c r="M131" s="472"/>
      <c r="N131" s="472"/>
      <c r="O131" s="471"/>
    </row>
    <row r="132" spans="1:15" ht="11.25">
      <c r="A132" s="65"/>
      <c r="B132" s="63" t="str">
        <f aca="true" t="shared" si="64" ref="B132:M132">B23</f>
        <v>Jan.</v>
      </c>
      <c r="C132" s="63" t="str">
        <f t="shared" si="64"/>
        <v>Feb.</v>
      </c>
      <c r="D132" s="63" t="str">
        <f t="shared" si="64"/>
        <v>Mar.</v>
      </c>
      <c r="E132" s="63" t="str">
        <f t="shared" si="64"/>
        <v>Apr.</v>
      </c>
      <c r="F132" s="63" t="str">
        <f t="shared" si="64"/>
        <v>May</v>
      </c>
      <c r="G132" s="63" t="str">
        <f t="shared" si="64"/>
        <v>Jun.</v>
      </c>
      <c r="H132" s="63" t="str">
        <f t="shared" si="64"/>
        <v>Jul.</v>
      </c>
      <c r="I132" s="63" t="str">
        <f t="shared" si="64"/>
        <v>Aug.</v>
      </c>
      <c r="J132" s="63" t="str">
        <f t="shared" si="64"/>
        <v>Sep.</v>
      </c>
      <c r="K132" s="63" t="str">
        <f t="shared" si="64"/>
        <v>Oct.</v>
      </c>
      <c r="L132" s="63" t="str">
        <f t="shared" si="64"/>
        <v>Nov.</v>
      </c>
      <c r="M132" s="63" t="str">
        <f t="shared" si="64"/>
        <v>Dec.</v>
      </c>
      <c r="N132" s="317" t="str">
        <f>$N$147</f>
        <v>Weighted Tot.</v>
      </c>
      <c r="O132" s="53"/>
    </row>
    <row r="133" spans="1:15" ht="11.25">
      <c r="A133" s="236" t="str">
        <f>CONCATENATE(A128," to ",A127)</f>
        <v>2014 to 2015</v>
      </c>
      <c r="B133" s="230" t="str">
        <f>_xlfn.IFERROR(((B127-B128)/B128),"")</f>
        <v/>
      </c>
      <c r="C133" s="231" t="str">
        <f aca="true" t="shared" si="65" ref="C133:M133">_xlfn.IFERROR(((C127-C128)/C128),"")</f>
        <v/>
      </c>
      <c r="D133" s="231" t="str">
        <f t="shared" si="65"/>
        <v/>
      </c>
      <c r="E133" s="231" t="str">
        <f t="shared" si="65"/>
        <v/>
      </c>
      <c r="F133" s="231" t="str">
        <f t="shared" si="65"/>
        <v/>
      </c>
      <c r="G133" s="231" t="str">
        <f t="shared" si="65"/>
        <v/>
      </c>
      <c r="H133" s="231" t="str">
        <f t="shared" si="65"/>
        <v/>
      </c>
      <c r="I133" s="231" t="str">
        <f t="shared" si="65"/>
        <v/>
      </c>
      <c r="J133" s="231" t="str">
        <f t="shared" si="65"/>
        <v/>
      </c>
      <c r="K133" s="231" t="str">
        <f t="shared" si="65"/>
        <v/>
      </c>
      <c r="L133" s="231" t="str">
        <f t="shared" si="65"/>
        <v/>
      </c>
      <c r="M133" s="231" t="str">
        <f t="shared" si="65"/>
        <v/>
      </c>
      <c r="N133" s="51" t="str">
        <f>IF(ISERROR((AVERAGE(B133:M133))/12*COUNT(B133:M133)),"",(AVERAGE(B133:M133))/12*COUNT(B133:M133))</f>
        <v/>
      </c>
      <c r="O133" s="53"/>
    </row>
    <row r="134" spans="1:15" ht="11.25">
      <c r="A134" s="236" t="str">
        <f>CONCATENATE(A129," to ",A128)</f>
        <v>2013 to 2014</v>
      </c>
      <c r="B134" s="232" t="str">
        <f aca="true" t="shared" si="66" ref="B134:M134">_xlfn.IFERROR(((B128-B129)/B129),"")</f>
        <v/>
      </c>
      <c r="C134" s="233" t="str">
        <f t="shared" si="66"/>
        <v/>
      </c>
      <c r="D134" s="233" t="str">
        <f t="shared" si="66"/>
        <v/>
      </c>
      <c r="E134" s="233" t="str">
        <f t="shared" si="66"/>
        <v/>
      </c>
      <c r="F134" s="233" t="str">
        <f t="shared" si="66"/>
        <v/>
      </c>
      <c r="G134" s="233" t="str">
        <f t="shared" si="66"/>
        <v/>
      </c>
      <c r="H134" s="233" t="str">
        <f t="shared" si="66"/>
        <v/>
      </c>
      <c r="I134" s="233" t="str">
        <f t="shared" si="66"/>
        <v/>
      </c>
      <c r="J134" s="233" t="str">
        <f t="shared" si="66"/>
        <v/>
      </c>
      <c r="K134" s="233" t="str">
        <f t="shared" si="66"/>
        <v/>
      </c>
      <c r="L134" s="233" t="str">
        <f t="shared" si="66"/>
        <v/>
      </c>
      <c r="M134" s="233" t="str">
        <f t="shared" si="66"/>
        <v/>
      </c>
      <c r="N134" s="52" t="str">
        <f>IF(ISERROR((AVERAGE(B134:M134))/12*COUNT(B134:M134)),"",(AVERAGE(B134:M134))/12*COUNT(B134:M134))</f>
        <v/>
      </c>
      <c r="O134" s="53"/>
    </row>
    <row r="135" spans="1:15" ht="11.25">
      <c r="A135" s="237" t="str">
        <f>CONCATENATE(A130," to ",A129)</f>
        <v>2012 to 2013</v>
      </c>
      <c r="B135" s="234" t="str">
        <f aca="true" t="shared" si="67" ref="B135:M135">_xlfn.IFERROR(((B129-B130)/B130),"")</f>
        <v/>
      </c>
      <c r="C135" s="235" t="str">
        <f t="shared" si="67"/>
        <v/>
      </c>
      <c r="D135" s="235" t="str">
        <f t="shared" si="67"/>
        <v/>
      </c>
      <c r="E135" s="235" t="str">
        <f t="shared" si="67"/>
        <v/>
      </c>
      <c r="F135" s="235" t="str">
        <f t="shared" si="67"/>
        <v/>
      </c>
      <c r="G135" s="235" t="str">
        <f t="shared" si="67"/>
        <v/>
      </c>
      <c r="H135" s="235" t="str">
        <f t="shared" si="67"/>
        <v/>
      </c>
      <c r="I135" s="235" t="str">
        <f t="shared" si="67"/>
        <v/>
      </c>
      <c r="J135" s="235" t="str">
        <f t="shared" si="67"/>
        <v/>
      </c>
      <c r="K135" s="235" t="str">
        <f t="shared" si="67"/>
        <v/>
      </c>
      <c r="L135" s="235" t="str">
        <f t="shared" si="67"/>
        <v/>
      </c>
      <c r="M135" s="235" t="str">
        <f t="shared" si="67"/>
        <v/>
      </c>
      <c r="N135" s="224" t="str">
        <f>IF(ISERROR((AVERAGE(B135:M135))/12*COUNT(B135:M135)),"",(AVERAGE(B135:M135))/12*COUNT(B135:M135))</f>
        <v/>
      </c>
      <c r="O135" s="53"/>
    </row>
    <row r="136" spans="1:15" ht="13.8" thickBot="1">
      <c r="A136" s="473" t="s">
        <v>20</v>
      </c>
      <c r="B136" s="474"/>
      <c r="C136" s="41">
        <f>COUNTIF(B127:M130,"&gt;0")</f>
        <v>0</v>
      </c>
      <c r="D136" s="475" t="s">
        <v>21</v>
      </c>
      <c r="E136" s="476"/>
      <c r="F136" s="476"/>
      <c r="G136" s="41">
        <f>COUNT(B133:M135)</f>
        <v>0</v>
      </c>
      <c r="H136" s="477"/>
      <c r="I136" s="478"/>
      <c r="J136" s="478"/>
      <c r="K136" s="477" t="str">
        <f>CONCATENATE("Total Change in ",$A$71)</f>
        <v>Total Change in WAT Use</v>
      </c>
      <c r="L136" s="478"/>
      <c r="M136" s="478"/>
      <c r="N136" s="330">
        <f>SUM(N133:N135)</f>
        <v>0</v>
      </c>
      <c r="O136" s="54"/>
    </row>
    <row r="137" spans="1:15" ht="6.6" customHeight="1" thickBot="1" thickTop="1">
      <c r="A137" s="24"/>
      <c r="B137" s="24"/>
      <c r="C137" s="24"/>
      <c r="D137" s="24"/>
      <c r="E137" s="24"/>
      <c r="F137" s="24"/>
      <c r="G137" s="24"/>
      <c r="H137" s="24"/>
      <c r="I137" s="24"/>
      <c r="J137" s="24"/>
      <c r="K137" s="24"/>
      <c r="L137" s="24"/>
      <c r="M137" s="24"/>
      <c r="N137" s="25" t="str">
        <f>IF(COUNTIF(B137:M137,"&gt;0")=12,SUM(B137:M137),"")</f>
        <v/>
      </c>
      <c r="O137" s="325"/>
    </row>
    <row r="138" spans="1:15" ht="10.8" thickTop="1">
      <c r="A138" s="326"/>
      <c r="B138" s="327"/>
      <c r="C138" s="327"/>
      <c r="D138" s="327"/>
      <c r="E138" s="327"/>
      <c r="F138" s="327"/>
      <c r="G138" s="327"/>
      <c r="H138" s="327"/>
      <c r="I138" s="327"/>
      <c r="J138" s="327"/>
      <c r="K138" s="327"/>
      <c r="L138" s="327"/>
      <c r="M138" s="327"/>
      <c r="N138" s="328"/>
      <c r="O138" s="329"/>
    </row>
    <row r="139" spans="1:15" ht="12">
      <c r="A139" s="555" t="str">
        <f aca="true" t="shared" si="68" ref="A139">$A$29</f>
        <v>Total Veh. Use</v>
      </c>
      <c r="B139" s="556"/>
      <c r="C139" s="556"/>
      <c r="D139" s="556"/>
      <c r="E139" s="556"/>
      <c r="F139" s="556"/>
      <c r="G139" s="556"/>
      <c r="H139" s="556"/>
      <c r="I139" s="556"/>
      <c r="J139" s="556"/>
      <c r="K139" s="556"/>
      <c r="L139" s="556"/>
      <c r="M139" s="556"/>
      <c r="N139" s="556"/>
      <c r="O139" s="53"/>
    </row>
    <row r="140" spans="1:15" ht="11.25">
      <c r="A140" s="469" t="s">
        <v>23</v>
      </c>
      <c r="B140" s="470"/>
      <c r="C140" s="470"/>
      <c r="D140" s="470"/>
      <c r="E140" s="470"/>
      <c r="F140" s="470"/>
      <c r="G140" s="470"/>
      <c r="H140" s="470"/>
      <c r="I140" s="470"/>
      <c r="J140" s="470"/>
      <c r="K140" s="470"/>
      <c r="L140" s="470"/>
      <c r="M140" s="470"/>
      <c r="N140" s="470"/>
      <c r="O140" s="471"/>
    </row>
    <row r="141" spans="1:15" ht="11.25">
      <c r="A141" s="65" t="str">
        <f>$A$29</f>
        <v>Total Veh. Use</v>
      </c>
      <c r="B141" s="63" t="str">
        <f aca="true" t="shared" si="69" ref="B141:O141">B23</f>
        <v>Jan.</v>
      </c>
      <c r="C141" s="63" t="str">
        <f t="shared" si="69"/>
        <v>Feb.</v>
      </c>
      <c r="D141" s="63" t="str">
        <f t="shared" si="69"/>
        <v>Mar.</v>
      </c>
      <c r="E141" s="63" t="str">
        <f t="shared" si="69"/>
        <v>Apr.</v>
      </c>
      <c r="F141" s="63" t="str">
        <f t="shared" si="69"/>
        <v>May</v>
      </c>
      <c r="G141" s="63" t="str">
        <f t="shared" si="69"/>
        <v>Jun.</v>
      </c>
      <c r="H141" s="63" t="str">
        <f t="shared" si="69"/>
        <v>Jul.</v>
      </c>
      <c r="I141" s="63" t="str">
        <f t="shared" si="69"/>
        <v>Aug.</v>
      </c>
      <c r="J141" s="63" t="str">
        <f t="shared" si="69"/>
        <v>Sep.</v>
      </c>
      <c r="K141" s="63" t="str">
        <f t="shared" si="69"/>
        <v>Oct.</v>
      </c>
      <c r="L141" s="63" t="str">
        <f t="shared" si="69"/>
        <v>Nov.</v>
      </c>
      <c r="M141" s="63" t="str">
        <f t="shared" si="69"/>
        <v>Dec.</v>
      </c>
      <c r="N141" s="316" t="str">
        <f t="shared" si="69"/>
        <v>12 Mo. Avg.</v>
      </c>
      <c r="O141" s="53">
        <f t="shared" si="69"/>
        <v>0</v>
      </c>
    </row>
    <row r="142" spans="1:15" ht="11.25">
      <c r="A142" s="66">
        <f>$A$23</f>
        <v>2015</v>
      </c>
      <c r="B142" s="230" t="str">
        <f aca="true" t="shared" si="70" ref="B142:N142">B72</f>
        <v/>
      </c>
      <c r="C142" s="231" t="str">
        <f t="shared" si="70"/>
        <v/>
      </c>
      <c r="D142" s="231" t="str">
        <f t="shared" si="70"/>
        <v/>
      </c>
      <c r="E142" s="231" t="str">
        <f t="shared" si="70"/>
        <v/>
      </c>
      <c r="F142" s="231" t="str">
        <f t="shared" si="70"/>
        <v/>
      </c>
      <c r="G142" s="231" t="str">
        <f t="shared" si="70"/>
        <v/>
      </c>
      <c r="H142" s="231" t="str">
        <f t="shared" si="70"/>
        <v/>
      </c>
      <c r="I142" s="231" t="str">
        <f t="shared" si="70"/>
        <v/>
      </c>
      <c r="J142" s="231" t="str">
        <f t="shared" si="70"/>
        <v/>
      </c>
      <c r="K142" s="231" t="str">
        <f t="shared" si="70"/>
        <v/>
      </c>
      <c r="L142" s="231" t="str">
        <f t="shared" si="70"/>
        <v/>
      </c>
      <c r="M142" s="231" t="str">
        <f t="shared" si="70"/>
        <v/>
      </c>
      <c r="N142" s="319" t="str">
        <f t="shared" si="70"/>
        <v/>
      </c>
      <c r="O142" s="53"/>
    </row>
    <row r="143" spans="1:15" ht="11.25">
      <c r="A143" s="66">
        <f>$A$31</f>
        <v>2014</v>
      </c>
      <c r="B143" s="232" t="str">
        <f aca="true" t="shared" si="71" ref="B143:N143">B80</f>
        <v/>
      </c>
      <c r="C143" s="233" t="str">
        <f t="shared" si="71"/>
        <v/>
      </c>
      <c r="D143" s="233" t="str">
        <f t="shared" si="71"/>
        <v/>
      </c>
      <c r="E143" s="233" t="str">
        <f t="shared" si="71"/>
        <v/>
      </c>
      <c r="F143" s="233" t="str">
        <f t="shared" si="71"/>
        <v/>
      </c>
      <c r="G143" s="233" t="str">
        <f t="shared" si="71"/>
        <v/>
      </c>
      <c r="H143" s="233" t="str">
        <f t="shared" si="71"/>
        <v/>
      </c>
      <c r="I143" s="233" t="str">
        <f t="shared" si="71"/>
        <v/>
      </c>
      <c r="J143" s="233" t="str">
        <f t="shared" si="71"/>
        <v/>
      </c>
      <c r="K143" s="233" t="str">
        <f t="shared" si="71"/>
        <v/>
      </c>
      <c r="L143" s="233" t="str">
        <f t="shared" si="71"/>
        <v/>
      </c>
      <c r="M143" s="233" t="str">
        <f t="shared" si="71"/>
        <v/>
      </c>
      <c r="N143" s="320" t="str">
        <f t="shared" si="71"/>
        <v/>
      </c>
      <c r="O143" s="322" t="str">
        <f>O78</f>
        <v/>
      </c>
    </row>
    <row r="144" spans="1:15" ht="11.25">
      <c r="A144" s="66">
        <f>$A$39</f>
        <v>2013</v>
      </c>
      <c r="B144" s="232" t="str">
        <f aca="true" t="shared" si="72" ref="B144:N144">B88</f>
        <v/>
      </c>
      <c r="C144" s="233" t="str">
        <f t="shared" si="72"/>
        <v/>
      </c>
      <c r="D144" s="233" t="str">
        <f t="shared" si="72"/>
        <v/>
      </c>
      <c r="E144" s="233" t="str">
        <f t="shared" si="72"/>
        <v/>
      </c>
      <c r="F144" s="233" t="str">
        <f t="shared" si="72"/>
        <v/>
      </c>
      <c r="G144" s="233" t="str">
        <f t="shared" si="72"/>
        <v/>
      </c>
      <c r="H144" s="233" t="str">
        <f t="shared" si="72"/>
        <v/>
      </c>
      <c r="I144" s="233" t="str">
        <f t="shared" si="72"/>
        <v/>
      </c>
      <c r="J144" s="233" t="str">
        <f t="shared" si="72"/>
        <v/>
      </c>
      <c r="K144" s="233" t="str">
        <f t="shared" si="72"/>
        <v/>
      </c>
      <c r="L144" s="233" t="str">
        <f t="shared" si="72"/>
        <v/>
      </c>
      <c r="M144" s="233" t="str">
        <f t="shared" si="72"/>
        <v/>
      </c>
      <c r="N144" s="320" t="str">
        <f t="shared" si="72"/>
        <v/>
      </c>
      <c r="O144" s="53"/>
    </row>
    <row r="145" spans="1:15" ht="11.25">
      <c r="A145" s="66">
        <f>$A$47</f>
        <v>2012</v>
      </c>
      <c r="B145" s="234" t="str">
        <f aca="true" t="shared" si="73" ref="B145:N145">B96</f>
        <v/>
      </c>
      <c r="C145" s="235" t="str">
        <f t="shared" si="73"/>
        <v/>
      </c>
      <c r="D145" s="235" t="str">
        <f t="shared" si="73"/>
        <v/>
      </c>
      <c r="E145" s="235" t="str">
        <f t="shared" si="73"/>
        <v/>
      </c>
      <c r="F145" s="235" t="str">
        <f t="shared" si="73"/>
        <v/>
      </c>
      <c r="G145" s="235" t="str">
        <f t="shared" si="73"/>
        <v/>
      </c>
      <c r="H145" s="235" t="str">
        <f t="shared" si="73"/>
        <v/>
      </c>
      <c r="I145" s="235" t="str">
        <f t="shared" si="73"/>
        <v/>
      </c>
      <c r="J145" s="235" t="str">
        <f t="shared" si="73"/>
        <v/>
      </c>
      <c r="K145" s="235" t="str">
        <f t="shared" si="73"/>
        <v/>
      </c>
      <c r="L145" s="235" t="str">
        <f t="shared" si="73"/>
        <v/>
      </c>
      <c r="M145" s="235" t="str">
        <f t="shared" si="73"/>
        <v/>
      </c>
      <c r="N145" s="321" t="str">
        <f t="shared" si="73"/>
        <v/>
      </c>
      <c r="O145" s="53"/>
    </row>
    <row r="146" spans="1:15" ht="11.25">
      <c r="A146" s="469" t="s">
        <v>24</v>
      </c>
      <c r="B146" s="472"/>
      <c r="C146" s="472"/>
      <c r="D146" s="472"/>
      <c r="E146" s="472"/>
      <c r="F146" s="472"/>
      <c r="G146" s="472"/>
      <c r="H146" s="472"/>
      <c r="I146" s="472"/>
      <c r="J146" s="472"/>
      <c r="K146" s="472"/>
      <c r="L146" s="472"/>
      <c r="M146" s="472"/>
      <c r="N146" s="472"/>
      <c r="O146" s="471"/>
    </row>
    <row r="147" spans="1:15" ht="11.25">
      <c r="A147" s="65" t="str">
        <f>$A$29</f>
        <v>Total Veh. Use</v>
      </c>
      <c r="B147" s="63" t="str">
        <f aca="true" t="shared" si="74" ref="B147:M147">B23</f>
        <v>Jan.</v>
      </c>
      <c r="C147" s="63" t="str">
        <f t="shared" si="74"/>
        <v>Feb.</v>
      </c>
      <c r="D147" s="63" t="str">
        <f t="shared" si="74"/>
        <v>Mar.</v>
      </c>
      <c r="E147" s="63" t="str">
        <f t="shared" si="74"/>
        <v>Apr.</v>
      </c>
      <c r="F147" s="63" t="str">
        <f t="shared" si="74"/>
        <v>May</v>
      </c>
      <c r="G147" s="63" t="str">
        <f t="shared" si="74"/>
        <v>Jun.</v>
      </c>
      <c r="H147" s="63" t="str">
        <f t="shared" si="74"/>
        <v>Jul.</v>
      </c>
      <c r="I147" s="63" t="str">
        <f t="shared" si="74"/>
        <v>Aug.</v>
      </c>
      <c r="J147" s="63" t="str">
        <f t="shared" si="74"/>
        <v>Sep.</v>
      </c>
      <c r="K147" s="63" t="str">
        <f t="shared" si="74"/>
        <v>Oct.</v>
      </c>
      <c r="L147" s="63" t="str">
        <f t="shared" si="74"/>
        <v>Nov.</v>
      </c>
      <c r="M147" s="63" t="str">
        <f t="shared" si="74"/>
        <v>Dec.</v>
      </c>
      <c r="N147" s="317" t="s">
        <v>114</v>
      </c>
      <c r="O147" s="53"/>
    </row>
    <row r="148" spans="1:15" ht="11.25">
      <c r="A148" s="236" t="str">
        <f>CONCATENATE(A143," to ",A142)</f>
        <v>2014 to 2015</v>
      </c>
      <c r="B148" s="46" t="str">
        <f>_xlfn.IFERROR(((B142-B143)/B143),"")</f>
        <v/>
      </c>
      <c r="C148" s="668" t="str">
        <f aca="true" t="shared" si="75" ref="C148:M148">_xlfn.IFERROR(((C142-C143)/C143),"")</f>
        <v/>
      </c>
      <c r="D148" s="668" t="str">
        <f t="shared" si="75"/>
        <v/>
      </c>
      <c r="E148" s="668" t="str">
        <f t="shared" si="75"/>
        <v/>
      </c>
      <c r="F148" s="668" t="str">
        <f t="shared" si="75"/>
        <v/>
      </c>
      <c r="G148" s="668" t="str">
        <f t="shared" si="75"/>
        <v/>
      </c>
      <c r="H148" s="668" t="str">
        <f t="shared" si="75"/>
        <v/>
      </c>
      <c r="I148" s="668" t="str">
        <f t="shared" si="75"/>
        <v/>
      </c>
      <c r="J148" s="668" t="str">
        <f t="shared" si="75"/>
        <v/>
      </c>
      <c r="K148" s="668" t="str">
        <f t="shared" si="75"/>
        <v/>
      </c>
      <c r="L148" s="668" t="str">
        <f t="shared" si="75"/>
        <v/>
      </c>
      <c r="M148" s="668" t="str">
        <f t="shared" si="75"/>
        <v/>
      </c>
      <c r="N148" s="51" t="str">
        <f>IF(ISERROR((AVERAGE(B148:M148))/12*COUNT(B148:M148)),"",(AVERAGE(B148:M148))/12*COUNT(B148:M148))</f>
        <v/>
      </c>
      <c r="O148" s="53"/>
    </row>
    <row r="149" spans="1:15" ht="11.25">
      <c r="A149" s="236" t="str">
        <f>CONCATENATE(A144," to ",A143)</f>
        <v>2013 to 2014</v>
      </c>
      <c r="B149" s="47" t="str">
        <f aca="true" t="shared" si="76" ref="B149:M149">_xlfn.IFERROR(((B143-B144)/B144),"")</f>
        <v/>
      </c>
      <c r="C149" s="669" t="str">
        <f t="shared" si="76"/>
        <v/>
      </c>
      <c r="D149" s="669" t="str">
        <f t="shared" si="76"/>
        <v/>
      </c>
      <c r="E149" s="669" t="str">
        <f t="shared" si="76"/>
        <v/>
      </c>
      <c r="F149" s="669" t="str">
        <f t="shared" si="76"/>
        <v/>
      </c>
      <c r="G149" s="669" t="str">
        <f t="shared" si="76"/>
        <v/>
      </c>
      <c r="H149" s="669" t="str">
        <f t="shared" si="76"/>
        <v/>
      </c>
      <c r="I149" s="669" t="str">
        <f t="shared" si="76"/>
        <v/>
      </c>
      <c r="J149" s="669" t="str">
        <f t="shared" si="76"/>
        <v/>
      </c>
      <c r="K149" s="669" t="str">
        <f t="shared" si="76"/>
        <v/>
      </c>
      <c r="L149" s="669" t="str">
        <f t="shared" si="76"/>
        <v/>
      </c>
      <c r="M149" s="669" t="str">
        <f t="shared" si="76"/>
        <v/>
      </c>
      <c r="N149" s="52" t="str">
        <f>IF(ISERROR((AVERAGE(B149:M149))/12*COUNT(B149:M149)),"",(AVERAGE(B149:M149))/12*COUNT(B149:M149))</f>
        <v/>
      </c>
      <c r="O149" s="53"/>
    </row>
    <row r="150" spans="1:15" ht="11.25">
      <c r="A150" s="237" t="str">
        <f>CONCATENATE(A145," to ",A144)</f>
        <v>2012 to 2013</v>
      </c>
      <c r="B150" s="670" t="str">
        <f aca="true" t="shared" si="77" ref="B150:M150">_xlfn.IFERROR(((B144-B145)/B145),"")</f>
        <v/>
      </c>
      <c r="C150" s="671" t="str">
        <f t="shared" si="77"/>
        <v/>
      </c>
      <c r="D150" s="671" t="str">
        <f t="shared" si="77"/>
        <v/>
      </c>
      <c r="E150" s="671" t="str">
        <f t="shared" si="77"/>
        <v/>
      </c>
      <c r="F150" s="671" t="str">
        <f t="shared" si="77"/>
        <v/>
      </c>
      <c r="G150" s="671" t="str">
        <f t="shared" si="77"/>
        <v/>
      </c>
      <c r="H150" s="671" t="str">
        <f t="shared" si="77"/>
        <v/>
      </c>
      <c r="I150" s="671" t="str">
        <f t="shared" si="77"/>
        <v/>
      </c>
      <c r="J150" s="671" t="str">
        <f t="shared" si="77"/>
        <v/>
      </c>
      <c r="K150" s="671" t="str">
        <f t="shared" si="77"/>
        <v/>
      </c>
      <c r="L150" s="671" t="str">
        <f t="shared" si="77"/>
        <v/>
      </c>
      <c r="M150" s="671" t="str">
        <f t="shared" si="77"/>
        <v/>
      </c>
      <c r="N150" s="224" t="str">
        <f>IF(ISERROR((AVERAGE(B150:M150))/12*COUNT(B150:M150)),"",(AVERAGE(B150:M150))/12*COUNT(B150:M150))</f>
        <v/>
      </c>
      <c r="O150" s="53"/>
    </row>
    <row r="151" spans="1:15" ht="13.8" thickBot="1">
      <c r="A151" s="473" t="s">
        <v>20</v>
      </c>
      <c r="B151" s="474"/>
      <c r="C151" s="41">
        <f>COUNTIF(B142:M145,"&gt;0")</f>
        <v>0</v>
      </c>
      <c r="D151" s="475" t="s">
        <v>21</v>
      </c>
      <c r="E151" s="476"/>
      <c r="F151" s="476"/>
      <c r="G151" s="41">
        <f>COUNT(B148:M150)</f>
        <v>0</v>
      </c>
      <c r="H151" s="477"/>
      <c r="I151" s="478"/>
      <c r="J151" s="478"/>
      <c r="K151" s="475" t="s">
        <v>115</v>
      </c>
      <c r="L151" s="479"/>
      <c r="M151" s="479"/>
      <c r="N151" s="330">
        <f>SUM(N148:N150)</f>
        <v>0</v>
      </c>
      <c r="O151" s="54"/>
    </row>
    <row r="152" ht="10.8" thickTop="1"/>
  </sheetData>
  <sheetProtection sheet="1" objects="1" scenarios="1" selectLockedCells="1"/>
  <mergeCells count="129">
    <mergeCell ref="A55:O55"/>
    <mergeCell ref="A136:B136"/>
    <mergeCell ref="D136:F136"/>
    <mergeCell ref="A125:O125"/>
    <mergeCell ref="A122:B122"/>
    <mergeCell ref="D122:F122"/>
    <mergeCell ref="A108:N108"/>
    <mergeCell ref="A139:N139"/>
    <mergeCell ref="A140:O140"/>
    <mergeCell ref="A146:O146"/>
    <mergeCell ref="A151:B151"/>
    <mergeCell ref="D151:F151"/>
    <mergeCell ref="H151:J151"/>
    <mergeCell ref="K151:M151"/>
    <mergeCell ref="N96:O96"/>
    <mergeCell ref="N97:O97"/>
    <mergeCell ref="A111:O111"/>
    <mergeCell ref="A98:O98"/>
    <mergeCell ref="B102:H102"/>
    <mergeCell ref="L102:N102"/>
    <mergeCell ref="A104:E104"/>
    <mergeCell ref="F104:H104"/>
    <mergeCell ref="I104:K104"/>
    <mergeCell ref="L104:N104"/>
    <mergeCell ref="A105:E105"/>
    <mergeCell ref="F105:H105"/>
    <mergeCell ref="I105:K105"/>
    <mergeCell ref="L105:N105"/>
    <mergeCell ref="N91:O91"/>
    <mergeCell ref="N92:O92"/>
    <mergeCell ref="N93:O93"/>
    <mergeCell ref="N94:O94"/>
    <mergeCell ref="N95:O95"/>
    <mergeCell ref="N86:O86"/>
    <mergeCell ref="N87:O87"/>
    <mergeCell ref="N88:O88"/>
    <mergeCell ref="N89:O89"/>
    <mergeCell ref="N90:O90"/>
    <mergeCell ref="N81:O81"/>
    <mergeCell ref="N82:O82"/>
    <mergeCell ref="N83:O83"/>
    <mergeCell ref="N84:O84"/>
    <mergeCell ref="N85:O85"/>
    <mergeCell ref="B17:N18"/>
    <mergeCell ref="A22:O22"/>
    <mergeCell ref="A65:O65"/>
    <mergeCell ref="N66:O66"/>
    <mergeCell ref="N72:O72"/>
    <mergeCell ref="N47:O47"/>
    <mergeCell ref="N46:O46"/>
    <mergeCell ref="N54:O54"/>
    <mergeCell ref="N48:O48"/>
    <mergeCell ref="N49:O49"/>
    <mergeCell ref="N41:O41"/>
    <mergeCell ref="N42:O42"/>
    <mergeCell ref="N43:O43"/>
    <mergeCell ref="N44:O44"/>
    <mergeCell ref="N45:O45"/>
    <mergeCell ref="N50:O50"/>
    <mergeCell ref="N51:O51"/>
    <mergeCell ref="N52:O52"/>
    <mergeCell ref="N53:O53"/>
    <mergeCell ref="N24:O24"/>
    <mergeCell ref="N25:O25"/>
    <mergeCell ref="N26:O26"/>
    <mergeCell ref="N27:O27"/>
    <mergeCell ref="N28:O28"/>
    <mergeCell ref="N29:O29"/>
    <mergeCell ref="N30:O30"/>
    <mergeCell ref="N32:O32"/>
    <mergeCell ref="N33:O33"/>
    <mergeCell ref="L3:N3"/>
    <mergeCell ref="B3:H3"/>
    <mergeCell ref="A8:E8"/>
    <mergeCell ref="F8:H8"/>
    <mergeCell ref="A9:E9"/>
    <mergeCell ref="F9:H9"/>
    <mergeCell ref="I15:N15"/>
    <mergeCell ref="I14:N14"/>
    <mergeCell ref="A14:H14"/>
    <mergeCell ref="A15:H15"/>
    <mergeCell ref="N76:O76"/>
    <mergeCell ref="N77:O77"/>
    <mergeCell ref="N67:O67"/>
    <mergeCell ref="N68:O68"/>
    <mergeCell ref="N69:O69"/>
    <mergeCell ref="N70:O70"/>
    <mergeCell ref="N71:O71"/>
    <mergeCell ref="B11:N12"/>
    <mergeCell ref="A6:N6"/>
    <mergeCell ref="A7:N7"/>
    <mergeCell ref="I8:K8"/>
    <mergeCell ref="L8:N8"/>
    <mergeCell ref="I9:K9"/>
    <mergeCell ref="L9:N9"/>
    <mergeCell ref="A20:N20"/>
    <mergeCell ref="N40:O40"/>
    <mergeCell ref="N23:O23"/>
    <mergeCell ref="N31:O31"/>
    <mergeCell ref="N39:O39"/>
    <mergeCell ref="N34:O34"/>
    <mergeCell ref="N35:O35"/>
    <mergeCell ref="N36:O36"/>
    <mergeCell ref="N37:O37"/>
    <mergeCell ref="N38:O38"/>
    <mergeCell ref="A124:N124"/>
    <mergeCell ref="A131:O131"/>
    <mergeCell ref="H136:J136"/>
    <mergeCell ref="K136:M136"/>
    <mergeCell ref="A110:N110"/>
    <mergeCell ref="A117:O117"/>
    <mergeCell ref="H122:J122"/>
    <mergeCell ref="K122:M122"/>
    <mergeCell ref="B59:H59"/>
    <mergeCell ref="L59:N59"/>
    <mergeCell ref="A61:E61"/>
    <mergeCell ref="F61:H61"/>
    <mergeCell ref="I61:K61"/>
    <mergeCell ref="L61:N61"/>
    <mergeCell ref="A62:E62"/>
    <mergeCell ref="F62:H62"/>
    <mergeCell ref="I62:K62"/>
    <mergeCell ref="L62:N62"/>
    <mergeCell ref="N79:O79"/>
    <mergeCell ref="N80:O80"/>
    <mergeCell ref="N78:O78"/>
    <mergeCell ref="N73:O73"/>
    <mergeCell ref="N74:O74"/>
    <mergeCell ref="N75:O75"/>
  </mergeCells>
  <dataValidations count="6">
    <dataValidation type="list" allowBlank="1" showInputMessage="1" showErrorMessage="1" promptTitle="Instructions:" prompt="Click the arrow button to the right._x000a_Choose from the list._x000a_Use scroll bar to see all options." sqref="A9:E9 A105:E105 A62:E62">
      <formula1>"1. click &amp; choose here, Full Taxi Fleet, Conventional Taxis Only, Wheelchair Accessible Taxis Only, Accessible Taxis with Flip Seats Only, Conventional Vans Only, Eco-Friendly Taxis Only, AWD/4WD Taxis Only, As specified in ""Notes"""</formula1>
    </dataValidation>
    <dataValidation type="list" allowBlank="1" showInputMessage="1" showErrorMessage="1" promptTitle="Instructions:" prompt="Click the arrow button to the right._x000a_Choose from the list." sqref="I9:K9 I105:K105 I62:K62">
      <formula1>"3. click &amp; choose here, AM &amp; PM (24 hours), AM Only, PM Only, As specified in ""Notes"""</formula1>
    </dataValidation>
    <dataValidation type="list" allowBlank="1" showInputMessage="1" showErrorMessage="1" promptTitle="Instructions:" prompt="Click arrow button to the right._x000a_Choose option from list." sqref="F9:H9 F105:H105 F62:H62">
      <formula1>"2. click &amp; choose here, All Types of Passengers, Contract Transportation, Crew Transportation, Vans-non accessible use, Wheelchair Van Requests, As specified in ""Notes"""</formula1>
    </dataValidation>
    <dataValidation type="list" allowBlank="1" showInputMessage="1" showErrorMessage="1" promptTitle="Instructions:" prompt="Click the arrow button to the right._x000a_Choose from the list." sqref="L9:N9 L105:N105 L62:N62">
      <formula1>"4. click &amp; choose here, 7 Days a Week, Friday &amp; Saturday, Saturday &amp; Sunday, Friday to Sunday, Sunday to Thursday, As specified in ""Notes"""</formula1>
    </dataValidation>
    <dataValidation type="list" allowBlank="1" showInputMessage="1" showErrorMessage="1" promptTitle="Instructions:" prompt="Click the arrow button to the right._x000a_Choose from the list." sqref="A15:H15">
      <formula1>"5. click &amp; choose here, monthly average of daily totals, monthly average of shift totals, highest daily total for the month, As specified in ""Notes"""</formula1>
    </dataValidation>
    <dataValidation type="list" allowBlank="1" showInputMessage="1" showErrorMessage="1" promptTitle="Instructions:" prompt="Click the arrow button to the right._x000a_Choose from the list." sqref="I15:N15">
      <formula1>"6. click &amp; choose here, 7 Days a Week, Friday &amp; Saturday, Saturday &amp; Sunday, Friday to Sunday, Sunday to Thursday, As specified in ""Notes"""</formula1>
    </dataValidation>
  </dataValidations>
  <printOptions/>
  <pageMargins left="0.7" right="0.641666666666667" top="0.75" bottom="0.75" header="0.3" footer="0.3"/>
  <pageSetup horizontalDpi="600" verticalDpi="600" orientation="portrait" copies="2" r:id="rId1"/>
  <headerFooter>
    <oddHeader>&amp;CSpreadsheet B</oddHeader>
    <oddFooter>&amp;LB. Vehicles 'On Shift' Report&amp;RPT Board Workbook ABC--Update October 2015</oddFooter>
  </headerFooter>
  <rowBreaks count="2" manualBreakCount="2">
    <brk id="56"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defaultGridColor="0" view="pageLayout" zoomScale="125" zoomScalePageLayoutView="125" colorId="12" workbookViewId="0" topLeftCell="A1">
      <selection activeCell="A8" sqref="A8:E8"/>
    </sheetView>
  </sheetViews>
  <sheetFormatPr defaultColWidth="9.16015625" defaultRowHeight="11.25"/>
  <cols>
    <col min="1" max="1" width="12" style="21" customWidth="1"/>
    <col min="2" max="13" width="7.66015625" style="21" customWidth="1"/>
    <col min="14" max="14" width="9.5" style="22" customWidth="1"/>
    <col min="15" max="15" width="1.66796875" style="0" customWidth="1"/>
  </cols>
  <sheetData>
    <row r="1" spans="1:15" ht="12">
      <c r="A1" s="304" t="s">
        <v>39</v>
      </c>
      <c r="B1" s="305"/>
      <c r="C1" s="305"/>
      <c r="D1" s="305"/>
      <c r="E1" s="305"/>
      <c r="F1" s="305"/>
      <c r="G1" s="305"/>
      <c r="H1" s="305"/>
      <c r="I1" s="305"/>
      <c r="J1" s="305"/>
      <c r="K1" s="305"/>
      <c r="L1" s="305"/>
      <c r="M1" s="305"/>
      <c r="N1" s="307" t="s">
        <v>143</v>
      </c>
      <c r="O1" s="27"/>
    </row>
    <row r="2" spans="1:15" ht="3.6" customHeight="1" thickBot="1">
      <c r="A2" s="4"/>
      <c r="B2" s="4"/>
      <c r="C2" s="4"/>
      <c r="D2" s="4"/>
      <c r="E2" s="4"/>
      <c r="F2" s="4"/>
      <c r="G2" s="4"/>
      <c r="H2" s="4"/>
      <c r="I2" s="4"/>
      <c r="J2" s="4"/>
      <c r="K2" s="4"/>
      <c r="L2" s="4"/>
      <c r="M2" s="4"/>
      <c r="N2" s="5"/>
      <c r="O2" s="5"/>
    </row>
    <row r="3" spans="1:15" ht="16.2" thickBot="1">
      <c r="A3" s="6" t="s">
        <v>14</v>
      </c>
      <c r="B3" s="505" t="str">
        <f>'Cover Sheet &amp; Instructions'!$B$3</f>
        <v>XYZ Taxi Ltd.</v>
      </c>
      <c r="C3" s="506"/>
      <c r="D3" s="506"/>
      <c r="E3" s="506"/>
      <c r="F3" s="506"/>
      <c r="G3" s="506"/>
      <c r="H3" s="507"/>
      <c r="I3" s="7"/>
      <c r="J3" s="8"/>
      <c r="K3" s="9" t="s">
        <v>17</v>
      </c>
      <c r="L3" s="483">
        <f>'Cover Sheet &amp; Instructions'!$L$3</f>
        <v>42299</v>
      </c>
      <c r="M3" s="484"/>
      <c r="N3" s="485"/>
      <c r="O3" s="5"/>
    </row>
    <row r="4" spans="1:15" ht="6" customHeight="1">
      <c r="A4" s="6"/>
      <c r="B4" s="10"/>
      <c r="C4" s="10"/>
      <c r="D4" s="10"/>
      <c r="E4" s="10"/>
      <c r="F4" s="10"/>
      <c r="G4" s="10"/>
      <c r="H4" s="10"/>
      <c r="I4" s="10"/>
      <c r="J4" s="8"/>
      <c r="K4" s="8"/>
      <c r="L4" s="8"/>
      <c r="M4" s="8"/>
      <c r="N4" s="5"/>
      <c r="O4" s="5"/>
    </row>
    <row r="5" spans="1:15" ht="16.5" customHeight="1">
      <c r="A5" s="486" t="s">
        <v>104</v>
      </c>
      <c r="B5" s="487"/>
      <c r="C5" s="487"/>
      <c r="D5" s="487"/>
      <c r="E5" s="487"/>
      <c r="F5" s="487"/>
      <c r="G5" s="487"/>
      <c r="H5" s="487"/>
      <c r="I5" s="487"/>
      <c r="J5" s="487"/>
      <c r="K5" s="487"/>
      <c r="L5" s="487"/>
      <c r="M5" s="487"/>
      <c r="N5" s="487"/>
      <c r="O5" s="28"/>
    </row>
    <row r="6" spans="1:14" ht="4.05" customHeight="1" thickBot="1">
      <c r="A6"/>
      <c r="B6"/>
      <c r="C6"/>
      <c r="D6"/>
      <c r="E6"/>
      <c r="F6"/>
      <c r="G6"/>
      <c r="H6"/>
      <c r="I6"/>
      <c r="J6"/>
      <c r="K6"/>
      <c r="L6"/>
      <c r="M6"/>
      <c r="N6"/>
    </row>
    <row r="7" spans="1:15" ht="17.25" customHeight="1" thickBot="1" thickTop="1">
      <c r="A7" s="655" t="s">
        <v>51</v>
      </c>
      <c r="B7" s="656"/>
      <c r="C7" s="656"/>
      <c r="D7" s="656"/>
      <c r="E7" s="657"/>
      <c r="F7" s="655" t="s">
        <v>52</v>
      </c>
      <c r="G7" s="656"/>
      <c r="H7" s="657"/>
      <c r="I7" s="655" t="s">
        <v>15</v>
      </c>
      <c r="J7" s="656"/>
      <c r="K7" s="657"/>
      <c r="L7" s="655" t="s">
        <v>16</v>
      </c>
      <c r="M7" s="656"/>
      <c r="N7" s="657"/>
      <c r="O7" s="30"/>
    </row>
    <row r="8" spans="1:15" ht="14.4" customHeight="1" thickBot="1" thickTop="1">
      <c r="A8" s="451" t="s">
        <v>91</v>
      </c>
      <c r="B8" s="452"/>
      <c r="C8" s="452"/>
      <c r="D8" s="452"/>
      <c r="E8" s="453"/>
      <c r="F8" s="451" t="s">
        <v>92</v>
      </c>
      <c r="G8" s="452"/>
      <c r="H8" s="453"/>
      <c r="I8" s="451" t="s">
        <v>93</v>
      </c>
      <c r="J8" s="452"/>
      <c r="K8" s="453"/>
      <c r="L8" s="451" t="s">
        <v>94</v>
      </c>
      <c r="M8" s="452"/>
      <c r="N8" s="453"/>
      <c r="O8" s="30"/>
    </row>
    <row r="9" spans="1:15" ht="5.55" customHeight="1" thickBot="1" thickTop="1">
      <c r="A9" s="31"/>
      <c r="B9" s="31"/>
      <c r="C9" s="31"/>
      <c r="D9" s="31"/>
      <c r="E9" s="31"/>
      <c r="F9" s="31"/>
      <c r="G9" s="31"/>
      <c r="H9" s="31"/>
      <c r="I9" s="31"/>
      <c r="J9" s="31"/>
      <c r="K9" s="31"/>
      <c r="L9" s="31"/>
      <c r="M9" s="31"/>
      <c r="N9" s="32"/>
      <c r="O9" s="30"/>
    </row>
    <row r="10" spans="1:15" ht="10.05" customHeight="1">
      <c r="A10" s="33" t="s">
        <v>13</v>
      </c>
      <c r="B10" s="455"/>
      <c r="C10" s="456"/>
      <c r="D10" s="456"/>
      <c r="E10" s="456"/>
      <c r="F10" s="456"/>
      <c r="G10" s="456"/>
      <c r="H10" s="456"/>
      <c r="I10" s="456"/>
      <c r="J10" s="456"/>
      <c r="K10" s="456"/>
      <c r="L10" s="456"/>
      <c r="M10" s="456"/>
      <c r="N10" s="457"/>
      <c r="O10" s="30"/>
    </row>
    <row r="11" spans="1:15" ht="10.05" customHeight="1" thickBot="1">
      <c r="A11" s="34"/>
      <c r="B11" s="458"/>
      <c r="C11" s="459"/>
      <c r="D11" s="459"/>
      <c r="E11" s="459"/>
      <c r="F11" s="459"/>
      <c r="G11" s="459"/>
      <c r="H11" s="459"/>
      <c r="I11" s="459"/>
      <c r="J11" s="459"/>
      <c r="K11" s="459"/>
      <c r="L11" s="459"/>
      <c r="M11" s="459"/>
      <c r="N11" s="460"/>
      <c r="O11" s="30"/>
    </row>
    <row r="12" spans="1:15" ht="6" customHeight="1" thickBot="1">
      <c r="A12" s="31"/>
      <c r="B12" s="31"/>
      <c r="C12" s="31"/>
      <c r="D12" s="31"/>
      <c r="E12" s="31"/>
      <c r="F12" s="31"/>
      <c r="G12" s="31"/>
      <c r="H12" s="31"/>
      <c r="I12" s="31"/>
      <c r="J12" s="31"/>
      <c r="K12" s="31"/>
      <c r="L12" s="31"/>
      <c r="M12" s="31"/>
      <c r="N12" s="32"/>
      <c r="O12" s="30"/>
    </row>
    <row r="13" spans="1:15" ht="17.25" customHeight="1" thickBot="1" thickTop="1">
      <c r="A13" s="559" t="s">
        <v>65</v>
      </c>
      <c r="B13" s="560"/>
      <c r="C13" s="560"/>
      <c r="D13" s="560"/>
      <c r="E13" s="560"/>
      <c r="F13" s="561"/>
      <c r="G13" s="561"/>
      <c r="H13" s="562"/>
      <c r="I13" s="563" t="s">
        <v>66</v>
      </c>
      <c r="J13" s="564"/>
      <c r="K13" s="564"/>
      <c r="L13" s="565"/>
      <c r="M13" s="565"/>
      <c r="N13" s="566"/>
      <c r="O13" s="30"/>
    </row>
    <row r="14" spans="1:15" ht="14.4" customHeight="1" thickBot="1" thickTop="1">
      <c r="A14" s="451" t="s">
        <v>96</v>
      </c>
      <c r="B14" s="452"/>
      <c r="C14" s="452"/>
      <c r="D14" s="452"/>
      <c r="E14" s="452"/>
      <c r="F14" s="525"/>
      <c r="G14" s="525"/>
      <c r="H14" s="526"/>
      <c r="I14" s="451" t="s">
        <v>95</v>
      </c>
      <c r="J14" s="452"/>
      <c r="K14" s="452"/>
      <c r="L14" s="525"/>
      <c r="M14" s="525"/>
      <c r="N14" s="526"/>
      <c r="O14" s="30"/>
    </row>
    <row r="15" spans="1:15" ht="4.5" customHeight="1" thickTop="1">
      <c r="A15" s="567"/>
      <c r="B15" s="568"/>
      <c r="C15" s="568"/>
      <c r="D15" s="568"/>
      <c r="E15" s="568"/>
      <c r="F15" s="568"/>
      <c r="G15" s="568"/>
      <c r="H15" s="568"/>
      <c r="I15" s="568"/>
      <c r="J15" s="568"/>
      <c r="K15" s="568"/>
      <c r="L15" s="568"/>
      <c r="M15" s="568"/>
      <c r="N15" s="568"/>
      <c r="O15" s="568"/>
    </row>
    <row r="16" spans="1:15" ht="14.4" customHeight="1">
      <c r="A16" s="569" t="s">
        <v>103</v>
      </c>
      <c r="B16" s="570"/>
      <c r="C16" s="570"/>
      <c r="D16" s="570"/>
      <c r="E16" s="570"/>
      <c r="F16" s="570"/>
      <c r="G16" s="570"/>
      <c r="H16" s="570"/>
      <c r="I16" s="570"/>
      <c r="J16" s="570"/>
      <c r="K16" s="570"/>
      <c r="L16" s="570"/>
      <c r="M16" s="570"/>
      <c r="N16" s="570"/>
      <c r="O16" s="570"/>
    </row>
    <row r="17" spans="1:15" ht="5.55" customHeight="1" thickBot="1">
      <c r="A17" s="31"/>
      <c r="B17" s="31"/>
      <c r="C17" s="31"/>
      <c r="D17" s="31"/>
      <c r="E17" s="31"/>
      <c r="F17" s="31"/>
      <c r="G17" s="31"/>
      <c r="H17" s="31"/>
      <c r="I17" s="31"/>
      <c r="J17" s="31"/>
      <c r="K17" s="31"/>
      <c r="L17" s="31"/>
      <c r="M17" s="31"/>
      <c r="N17" s="32"/>
      <c r="O17" s="30"/>
    </row>
    <row r="18" spans="1:15" ht="10.05" customHeight="1">
      <c r="A18" s="33" t="s">
        <v>13</v>
      </c>
      <c r="B18" s="455"/>
      <c r="C18" s="456"/>
      <c r="D18" s="456"/>
      <c r="E18" s="456"/>
      <c r="F18" s="456"/>
      <c r="G18" s="456"/>
      <c r="H18" s="456"/>
      <c r="I18" s="456"/>
      <c r="J18" s="456"/>
      <c r="K18" s="456"/>
      <c r="L18" s="456"/>
      <c r="M18" s="456"/>
      <c r="N18" s="457"/>
      <c r="O18" s="30"/>
    </row>
    <row r="19" spans="1:15" ht="10.05" customHeight="1">
      <c r="A19" s="33"/>
      <c r="B19" s="659"/>
      <c r="C19" s="660"/>
      <c r="D19" s="660"/>
      <c r="E19" s="660"/>
      <c r="F19" s="660"/>
      <c r="G19" s="660"/>
      <c r="H19" s="660"/>
      <c r="I19" s="660"/>
      <c r="J19" s="660"/>
      <c r="K19" s="660"/>
      <c r="L19" s="660"/>
      <c r="M19" s="660"/>
      <c r="N19" s="661"/>
      <c r="O19" s="30"/>
    </row>
    <row r="20" spans="1:15" ht="10.05" customHeight="1" thickBot="1">
      <c r="A20" s="34"/>
      <c r="B20" s="547"/>
      <c r="C20" s="548"/>
      <c r="D20" s="548"/>
      <c r="E20" s="548"/>
      <c r="F20" s="548"/>
      <c r="G20" s="548"/>
      <c r="H20" s="548"/>
      <c r="I20" s="548"/>
      <c r="J20" s="548"/>
      <c r="K20" s="548"/>
      <c r="L20" s="548"/>
      <c r="M20" s="548"/>
      <c r="N20" s="549"/>
      <c r="O20" s="30"/>
    </row>
    <row r="21" spans="1:15" ht="4.5" customHeight="1">
      <c r="A21" s="31"/>
      <c r="B21" s="31"/>
      <c r="C21" s="31"/>
      <c r="D21" s="31"/>
      <c r="E21" s="31"/>
      <c r="F21" s="31"/>
      <c r="G21" s="31"/>
      <c r="H21" s="31"/>
      <c r="I21" s="31"/>
      <c r="J21" s="31"/>
      <c r="K21" s="31"/>
      <c r="L21" s="31"/>
      <c r="M21" s="31"/>
      <c r="N21" s="32"/>
      <c r="O21" s="30"/>
    </row>
    <row r="22" spans="1:15" ht="4.05" customHeight="1">
      <c r="A22" s="31"/>
      <c r="B22" s="31"/>
      <c r="C22" s="31"/>
      <c r="D22" s="31"/>
      <c r="E22" s="31"/>
      <c r="F22" s="31"/>
      <c r="G22" s="31"/>
      <c r="H22" s="31"/>
      <c r="I22" s="31"/>
      <c r="J22" s="31"/>
      <c r="K22" s="31"/>
      <c r="L22" s="31"/>
      <c r="M22" s="31"/>
      <c r="N22" s="32"/>
      <c r="O22" s="30"/>
    </row>
    <row r="23" ht="4.05" customHeight="1">
      <c r="O23" s="30"/>
    </row>
    <row r="24" spans="1:15" ht="18" customHeight="1">
      <c r="A24" s="658" t="s">
        <v>109</v>
      </c>
      <c r="B24" s="658"/>
      <c r="C24" s="658"/>
      <c r="D24" s="658"/>
      <c r="E24" s="658"/>
      <c r="F24" s="658"/>
      <c r="G24" s="658"/>
      <c r="H24" s="658"/>
      <c r="I24" s="658"/>
      <c r="J24" s="658"/>
      <c r="K24" s="658"/>
      <c r="L24" s="658"/>
      <c r="M24" s="658"/>
      <c r="N24" s="658"/>
      <c r="O24" s="658"/>
    </row>
    <row r="25" spans="1:15" ht="3.6" customHeight="1">
      <c r="A25" s="189"/>
      <c r="B25" s="189"/>
      <c r="C25" s="189"/>
      <c r="D25" s="189"/>
      <c r="E25" s="189"/>
      <c r="F25" s="189"/>
      <c r="G25" s="189"/>
      <c r="H25" s="189"/>
      <c r="I25" s="189"/>
      <c r="J25" s="189"/>
      <c r="K25" s="189"/>
      <c r="L25" s="189"/>
      <c r="M25" s="189"/>
      <c r="N25" s="189"/>
      <c r="O25" s="189"/>
    </row>
    <row r="26" spans="1:15" ht="3.6" customHeight="1">
      <c r="A26" s="182"/>
      <c r="B26" s="183"/>
      <c r="C26" s="183"/>
      <c r="D26" s="183"/>
      <c r="E26" s="183"/>
      <c r="F26" s="183"/>
      <c r="G26" s="183"/>
      <c r="H26" s="183"/>
      <c r="I26" s="183"/>
      <c r="J26" s="183"/>
      <c r="K26" s="183"/>
      <c r="L26" s="183"/>
      <c r="M26" s="183"/>
      <c r="N26" s="183"/>
      <c r="O26" s="184"/>
    </row>
    <row r="27" spans="1:15" ht="12" thickBot="1">
      <c r="A27" s="298" t="s">
        <v>63</v>
      </c>
      <c r="B27" s="183"/>
      <c r="C27" s="183"/>
      <c r="D27" s="183"/>
      <c r="E27" s="183"/>
      <c r="F27" s="183"/>
      <c r="G27" s="183"/>
      <c r="H27" s="183"/>
      <c r="I27" s="183"/>
      <c r="J27" s="183"/>
      <c r="K27" s="183"/>
      <c r="L27" s="183"/>
      <c r="M27" s="183"/>
      <c r="N27" s="183"/>
      <c r="O27" s="184"/>
    </row>
    <row r="28" spans="1:15" ht="13.2" thickBot="1" thickTop="1">
      <c r="A28" s="188"/>
      <c r="B28" s="185"/>
      <c r="C28" s="185"/>
      <c r="D28" s="186" t="s">
        <v>67</v>
      </c>
      <c r="E28" s="299">
        <v>10</v>
      </c>
      <c r="F28" s="187" t="s">
        <v>62</v>
      </c>
      <c r="G28" s="299">
        <v>85</v>
      </c>
      <c r="H28" s="185" t="s">
        <v>64</v>
      </c>
      <c r="I28" s="185"/>
      <c r="J28" s="183"/>
      <c r="K28" s="183"/>
      <c r="L28" s="183"/>
      <c r="M28" s="183"/>
      <c r="N28" s="183"/>
      <c r="O28" s="184"/>
    </row>
    <row r="29" spans="1:15" ht="3.6" customHeight="1" thickBot="1" thickTop="1">
      <c r="A29" s="178"/>
      <c r="B29" s="178"/>
      <c r="C29" s="178"/>
      <c r="D29" s="178"/>
      <c r="E29" s="178"/>
      <c r="F29" s="178"/>
      <c r="G29" s="178"/>
      <c r="H29" s="178"/>
      <c r="I29" s="178"/>
      <c r="J29" s="178"/>
      <c r="K29" s="178"/>
      <c r="L29" s="178"/>
      <c r="M29" s="178"/>
      <c r="N29" s="179"/>
      <c r="O29" s="180"/>
    </row>
    <row r="30" spans="1:15" ht="17.55" customHeight="1" thickBot="1">
      <c r="A30" s="181" t="s">
        <v>13</v>
      </c>
      <c r="B30" s="662"/>
      <c r="C30" s="663"/>
      <c r="D30" s="663"/>
      <c r="E30" s="663"/>
      <c r="F30" s="663"/>
      <c r="G30" s="663"/>
      <c r="H30" s="663"/>
      <c r="I30" s="663"/>
      <c r="J30" s="663"/>
      <c r="K30" s="663"/>
      <c r="L30" s="663"/>
      <c r="M30" s="663"/>
      <c r="N30" s="664"/>
      <c r="O30" s="180"/>
    </row>
    <row r="31" spans="1:15" ht="4.2" customHeight="1">
      <c r="A31" s="182"/>
      <c r="B31" s="183"/>
      <c r="C31" s="183"/>
      <c r="D31" s="183"/>
      <c r="E31" s="183"/>
      <c r="F31" s="183"/>
      <c r="G31" s="183"/>
      <c r="H31" s="183"/>
      <c r="I31" s="183"/>
      <c r="J31" s="183"/>
      <c r="K31" s="183"/>
      <c r="L31" s="183"/>
      <c r="M31" s="183"/>
      <c r="N31" s="183"/>
      <c r="O31" s="184"/>
    </row>
    <row r="32" spans="1:15" ht="9.6" customHeight="1">
      <c r="A32" s="182"/>
      <c r="B32" s="183"/>
      <c r="C32" s="183"/>
      <c r="D32" s="183"/>
      <c r="E32" s="183"/>
      <c r="F32" s="183"/>
      <c r="G32" s="183"/>
      <c r="H32" s="183"/>
      <c r="I32" s="183"/>
      <c r="J32" s="183"/>
      <c r="K32" s="183"/>
      <c r="L32" s="183"/>
      <c r="M32" s="183"/>
      <c r="N32" s="183"/>
      <c r="O32" s="184"/>
    </row>
    <row r="33" spans="1:14" ht="4.05" customHeight="1">
      <c r="A33" s="194"/>
      <c r="B33"/>
      <c r="C33"/>
      <c r="D33"/>
      <c r="E33"/>
      <c r="F33"/>
      <c r="G33"/>
      <c r="H33"/>
      <c r="I33"/>
      <c r="J33"/>
      <c r="K33"/>
      <c r="L33"/>
      <c r="M33"/>
      <c r="N33"/>
    </row>
    <row r="34" spans="1:15" ht="18" customHeight="1" thickBot="1">
      <c r="A34" s="486" t="s">
        <v>105</v>
      </c>
      <c r="B34" s="496"/>
      <c r="C34" s="496"/>
      <c r="D34" s="496"/>
      <c r="E34" s="496"/>
      <c r="F34" s="496"/>
      <c r="G34" s="496"/>
      <c r="H34" s="496"/>
      <c r="I34" s="496"/>
      <c r="J34" s="496"/>
      <c r="K34" s="496"/>
      <c r="L34" s="496"/>
      <c r="M34" s="496"/>
      <c r="N34" s="496"/>
      <c r="O34" s="29"/>
    </row>
    <row r="35" spans="1:15" ht="10.05" customHeight="1" thickBot="1">
      <c r="A35" s="89">
        <v>2015</v>
      </c>
      <c r="B35" s="90" t="s">
        <v>0</v>
      </c>
      <c r="C35" s="90" t="s">
        <v>1</v>
      </c>
      <c r="D35" s="90" t="s">
        <v>2</v>
      </c>
      <c r="E35" s="90" t="s">
        <v>3</v>
      </c>
      <c r="F35" s="90" t="s">
        <v>4</v>
      </c>
      <c r="G35" s="90" t="s">
        <v>5</v>
      </c>
      <c r="H35" s="90" t="s">
        <v>6</v>
      </c>
      <c r="I35" s="90" t="s">
        <v>7</v>
      </c>
      <c r="J35" s="90" t="s">
        <v>8</v>
      </c>
      <c r="K35" s="90" t="s">
        <v>9</v>
      </c>
      <c r="L35" s="90" t="s">
        <v>10</v>
      </c>
      <c r="M35" s="91" t="s">
        <v>11</v>
      </c>
      <c r="N35" s="314" t="s">
        <v>113</v>
      </c>
      <c r="O35" s="92"/>
    </row>
    <row r="36" spans="1:15" ht="10.05" customHeight="1">
      <c r="A36" s="93" t="s">
        <v>40</v>
      </c>
      <c r="B36" s="94"/>
      <c r="C36" s="94"/>
      <c r="D36" s="94"/>
      <c r="E36" s="94"/>
      <c r="F36" s="94"/>
      <c r="G36" s="68"/>
      <c r="H36" s="68"/>
      <c r="I36" s="68"/>
      <c r="J36" s="68"/>
      <c r="K36" s="68"/>
      <c r="L36" s="68"/>
      <c r="M36" s="71"/>
      <c r="N36" s="95" t="str">
        <f>IF(COUNTIF(B36:M36,"&gt;0")=12,AVERAGE(B36:M36),"")</f>
        <v/>
      </c>
      <c r="O36" s="92"/>
    </row>
    <row r="37" spans="1:15" ht="10.05" customHeight="1" thickBot="1">
      <c r="A37" s="96" t="str">
        <f>CONCATENATE($G$28,"th Percentile")</f>
        <v>85th Percentile</v>
      </c>
      <c r="B37" s="97"/>
      <c r="C37" s="97"/>
      <c r="D37" s="97"/>
      <c r="E37" s="97"/>
      <c r="F37" s="97"/>
      <c r="G37" s="98"/>
      <c r="H37" s="98"/>
      <c r="I37" s="98"/>
      <c r="J37" s="98"/>
      <c r="K37" s="98"/>
      <c r="L37" s="98"/>
      <c r="M37" s="99"/>
      <c r="N37" s="100" t="str">
        <f>IF(COUNTIF(B37:M37,"&gt;0")=12,AVERAGE(B37:M37),"")</f>
        <v/>
      </c>
      <c r="O37" s="92"/>
    </row>
    <row r="38" spans="1:15" ht="10.05" customHeight="1">
      <c r="A38" s="101" t="s">
        <v>116</v>
      </c>
      <c r="B38" s="102"/>
      <c r="C38" s="102"/>
      <c r="D38" s="102"/>
      <c r="E38" s="102"/>
      <c r="F38" s="102"/>
      <c r="G38" s="102"/>
      <c r="H38" s="103"/>
      <c r="I38" s="102"/>
      <c r="J38" s="102"/>
      <c r="K38" s="102"/>
      <c r="L38" s="102"/>
      <c r="M38" s="104"/>
      <c r="N38" s="105" t="str">
        <f>N77</f>
        <v/>
      </c>
      <c r="O38" s="92"/>
    </row>
    <row r="39" spans="1:15" ht="10.05" customHeight="1">
      <c r="A39" s="106" t="s">
        <v>117</v>
      </c>
      <c r="B39" s="107"/>
      <c r="C39" s="107"/>
      <c r="D39" s="107"/>
      <c r="E39" s="107"/>
      <c r="F39" s="107"/>
      <c r="G39" s="107"/>
      <c r="H39" s="107"/>
      <c r="I39" s="107"/>
      <c r="J39" s="107"/>
      <c r="K39" s="107"/>
      <c r="L39" s="107"/>
      <c r="M39" s="108"/>
      <c r="N39" s="105" t="str">
        <f>IF(COUNTIF(B39:M39,"&gt;0")=12,AVERAGE(B39:M39),"")</f>
        <v/>
      </c>
      <c r="O39" s="92"/>
    </row>
    <row r="40" spans="1:15" ht="10.05" customHeight="1">
      <c r="A40" s="109" t="s">
        <v>118</v>
      </c>
      <c r="B40" s="110"/>
      <c r="C40" s="110"/>
      <c r="D40" s="110"/>
      <c r="E40" s="110"/>
      <c r="F40" s="110"/>
      <c r="G40" s="110"/>
      <c r="H40" s="110"/>
      <c r="I40" s="110"/>
      <c r="J40" s="110"/>
      <c r="K40" s="110"/>
      <c r="L40" s="110"/>
      <c r="M40" s="111"/>
      <c r="N40" s="105" t="str">
        <f>IF(COUNTIF(B40:M40,"&gt;0")=12,AVERAGE(B40:M40),"")</f>
        <v/>
      </c>
      <c r="O40" s="92"/>
    </row>
    <row r="41" spans="1:15" ht="10.05" customHeight="1" thickBot="1">
      <c r="A41" s="112" t="s">
        <v>41</v>
      </c>
      <c r="B41" s="113" t="str">
        <f aca="true" t="shared" si="0" ref="B41:G41">IF(SUM(B38:B40)=0,"",SUM(B38:B40))</f>
        <v/>
      </c>
      <c r="C41" s="113" t="str">
        <f t="shared" si="0"/>
        <v/>
      </c>
      <c r="D41" s="113" t="str">
        <f t="shared" si="0"/>
        <v/>
      </c>
      <c r="E41" s="113" t="str">
        <f t="shared" si="0"/>
        <v/>
      </c>
      <c r="F41" s="113" t="str">
        <f t="shared" si="0"/>
        <v/>
      </c>
      <c r="G41" s="113" t="str">
        <f t="shared" si="0"/>
        <v/>
      </c>
      <c r="H41" s="113" t="str">
        <f aca="true" t="shared" si="1" ref="H41:M41">IF(SUM(H38:H40)=0,"",SUM(H38:H40))</f>
        <v/>
      </c>
      <c r="I41" s="113" t="str">
        <f t="shared" si="1"/>
        <v/>
      </c>
      <c r="J41" s="113" t="str">
        <f t="shared" si="1"/>
        <v/>
      </c>
      <c r="K41" s="113" t="str">
        <f t="shared" si="1"/>
        <v/>
      </c>
      <c r="L41" s="113" t="str">
        <f t="shared" si="1"/>
        <v/>
      </c>
      <c r="M41" s="113" t="str">
        <f t="shared" si="1"/>
        <v/>
      </c>
      <c r="N41" s="114" t="str">
        <f>IF(COUNTIF(B41:M41,"&gt;0")=12,AVERAGE(B41:M41),"")</f>
        <v/>
      </c>
      <c r="O41" s="92"/>
    </row>
    <row r="42" spans="1:15" ht="10.05" customHeight="1" thickBot="1">
      <c r="A42" s="252">
        <f>A35-1</f>
        <v>2014</v>
      </c>
      <c r="B42" s="256" t="str">
        <f>$B$35</f>
        <v>Jan.</v>
      </c>
      <c r="C42" s="256" t="str">
        <f>$C$35</f>
        <v>Feb.</v>
      </c>
      <c r="D42" s="256" t="str">
        <f>$D$35</f>
        <v>Mar.</v>
      </c>
      <c r="E42" s="256" t="str">
        <f>$E$35</f>
        <v>Apr.</v>
      </c>
      <c r="F42" s="256" t="str">
        <f>$F$35</f>
        <v>May</v>
      </c>
      <c r="G42" s="256" t="str">
        <f>$G$35</f>
        <v>Jun.</v>
      </c>
      <c r="H42" s="256" t="str">
        <f>$H$35</f>
        <v>Jul.</v>
      </c>
      <c r="I42" s="256" t="str">
        <f>$I$35</f>
        <v>Aug.</v>
      </c>
      <c r="J42" s="256" t="str">
        <f>$J$35</f>
        <v>Sep.</v>
      </c>
      <c r="K42" s="256" t="str">
        <f>$K$35</f>
        <v>Oct.</v>
      </c>
      <c r="L42" s="256" t="str">
        <f>$L$35</f>
        <v>Nov.</v>
      </c>
      <c r="M42" s="257" t="str">
        <f>$M$35</f>
        <v>Dec.</v>
      </c>
      <c r="N42" s="315" t="str">
        <f>$N$35</f>
        <v>12 Mo. Avg.</v>
      </c>
      <c r="O42" s="92"/>
    </row>
    <row r="43" spans="1:15" ht="10.05" customHeight="1">
      <c r="A43" s="262" t="str">
        <f>A36</f>
        <v>Average Time</v>
      </c>
      <c r="B43" s="94"/>
      <c r="C43" s="94"/>
      <c r="D43" s="94"/>
      <c r="E43" s="94"/>
      <c r="F43" s="94"/>
      <c r="G43" s="68"/>
      <c r="H43" s="68"/>
      <c r="I43" s="68"/>
      <c r="J43" s="68"/>
      <c r="K43" s="68"/>
      <c r="L43" s="68"/>
      <c r="M43" s="71"/>
      <c r="N43" s="258" t="str">
        <f aca="true" t="shared" si="2" ref="N43:N48">IF(COUNTIF(B43:M43,"&gt;0")=12,AVERAGE(B43:M43),"")</f>
        <v/>
      </c>
      <c r="O43" s="92"/>
    </row>
    <row r="44" spans="1:15" ht="10.05" customHeight="1" thickBot="1">
      <c r="A44" s="263" t="str">
        <f>A37</f>
        <v>85th Percentile</v>
      </c>
      <c r="B44" s="97"/>
      <c r="C44" s="97"/>
      <c r="D44" s="97"/>
      <c r="E44" s="97"/>
      <c r="F44" s="97"/>
      <c r="G44" s="98"/>
      <c r="H44" s="98"/>
      <c r="I44" s="98"/>
      <c r="J44" s="98"/>
      <c r="K44" s="98"/>
      <c r="L44" s="98"/>
      <c r="M44" s="99"/>
      <c r="N44" s="259" t="str">
        <f t="shared" si="2"/>
        <v/>
      </c>
      <c r="O44" s="92"/>
    </row>
    <row r="45" spans="1:15" ht="10.05" customHeight="1">
      <c r="A45" s="253" t="str">
        <f>A38</f>
        <v>Trips 0 - 10 min</v>
      </c>
      <c r="B45" s="102"/>
      <c r="C45" s="102"/>
      <c r="D45" s="102"/>
      <c r="E45" s="102"/>
      <c r="F45" s="102"/>
      <c r="G45" s="102"/>
      <c r="H45" s="102"/>
      <c r="I45" s="102"/>
      <c r="J45" s="102"/>
      <c r="K45" s="102"/>
      <c r="L45" s="102"/>
      <c r="M45" s="104"/>
      <c r="N45" s="260" t="str">
        <f t="shared" si="2"/>
        <v/>
      </c>
      <c r="O45" s="92"/>
    </row>
    <row r="46" spans="1:15" ht="10.05" customHeight="1">
      <c r="A46" s="254" t="str">
        <f>A39</f>
        <v>Trips 10 - 15 min</v>
      </c>
      <c r="B46" s="107"/>
      <c r="C46" s="107"/>
      <c r="D46" s="107"/>
      <c r="E46" s="107"/>
      <c r="F46" s="107"/>
      <c r="G46" s="107"/>
      <c r="H46" s="107"/>
      <c r="I46" s="107"/>
      <c r="J46" s="107"/>
      <c r="K46" s="107"/>
      <c r="L46" s="107"/>
      <c r="M46" s="108"/>
      <c r="N46" s="260" t="str">
        <f t="shared" si="2"/>
        <v/>
      </c>
      <c r="O46" s="92"/>
    </row>
    <row r="47" spans="1:15" ht="10.05" customHeight="1">
      <c r="A47" s="254" t="str">
        <f>A40</f>
        <v>Trips &gt; 15 min</v>
      </c>
      <c r="B47" s="107"/>
      <c r="C47" s="107"/>
      <c r="D47" s="107"/>
      <c r="E47" s="107"/>
      <c r="F47" s="107"/>
      <c r="G47" s="107"/>
      <c r="H47" s="107"/>
      <c r="I47" s="107"/>
      <c r="J47" s="107"/>
      <c r="K47" s="107"/>
      <c r="L47" s="107"/>
      <c r="M47" s="108"/>
      <c r="N47" s="260" t="str">
        <f t="shared" si="2"/>
        <v/>
      </c>
      <c r="O47" s="92"/>
    </row>
    <row r="48" spans="1:15" ht="10.05" customHeight="1" thickBot="1">
      <c r="A48" s="255" t="s">
        <v>41</v>
      </c>
      <c r="B48" s="113" t="str">
        <f aca="true" t="shared" si="3" ref="B48:G48">IF(SUM(B45:B47)=0,"",SUM(B45:B47))</f>
        <v/>
      </c>
      <c r="C48" s="113" t="str">
        <f t="shared" si="3"/>
        <v/>
      </c>
      <c r="D48" s="113" t="str">
        <f t="shared" si="3"/>
        <v/>
      </c>
      <c r="E48" s="113" t="str">
        <f t="shared" si="3"/>
        <v/>
      </c>
      <c r="F48" s="113" t="str">
        <f t="shared" si="3"/>
        <v/>
      </c>
      <c r="G48" s="113" t="str">
        <f t="shared" si="3"/>
        <v/>
      </c>
      <c r="H48" s="113" t="str">
        <f aca="true" t="shared" si="4" ref="H48:M48">IF(SUM(H45:H47)=0,"",SUM(H45:H47))</f>
        <v/>
      </c>
      <c r="I48" s="113" t="str">
        <f t="shared" si="4"/>
        <v/>
      </c>
      <c r="J48" s="113" t="str">
        <f t="shared" si="4"/>
        <v/>
      </c>
      <c r="K48" s="113" t="str">
        <f t="shared" si="4"/>
        <v/>
      </c>
      <c r="L48" s="113" t="str">
        <f t="shared" si="4"/>
        <v/>
      </c>
      <c r="M48" s="113" t="str">
        <f t="shared" si="4"/>
        <v/>
      </c>
      <c r="N48" s="261" t="str">
        <f t="shared" si="2"/>
        <v/>
      </c>
      <c r="O48" s="92"/>
    </row>
    <row r="49" spans="1:15" ht="10.05" customHeight="1" thickBot="1">
      <c r="A49" s="252">
        <f>A42-1</f>
        <v>2013</v>
      </c>
      <c r="B49" s="256" t="str">
        <f>$B$35</f>
        <v>Jan.</v>
      </c>
      <c r="C49" s="256" t="str">
        <f>$C$35</f>
        <v>Feb.</v>
      </c>
      <c r="D49" s="256" t="str">
        <f>$D$35</f>
        <v>Mar.</v>
      </c>
      <c r="E49" s="256" t="str">
        <f>$E$35</f>
        <v>Apr.</v>
      </c>
      <c r="F49" s="256" t="str">
        <f>$F$35</f>
        <v>May</v>
      </c>
      <c r="G49" s="256" t="str">
        <f>$G$35</f>
        <v>Jun.</v>
      </c>
      <c r="H49" s="256" t="str">
        <f>$H$35</f>
        <v>Jul.</v>
      </c>
      <c r="I49" s="256" t="str">
        <f>$I$35</f>
        <v>Aug.</v>
      </c>
      <c r="J49" s="256" t="str">
        <f>$J$35</f>
        <v>Sep.</v>
      </c>
      <c r="K49" s="256" t="str">
        <f>$K$35</f>
        <v>Oct.</v>
      </c>
      <c r="L49" s="256" t="str">
        <f>$L$35</f>
        <v>Nov.</v>
      </c>
      <c r="M49" s="257" t="str">
        <f>$M$35</f>
        <v>Dec.</v>
      </c>
      <c r="N49" s="315" t="str">
        <f>$N$35</f>
        <v>12 Mo. Avg.</v>
      </c>
      <c r="O49" s="92"/>
    </row>
    <row r="50" spans="1:15" ht="10.05" customHeight="1">
      <c r="A50" s="262" t="str">
        <f>A36</f>
        <v>Average Time</v>
      </c>
      <c r="B50" s="94"/>
      <c r="C50" s="94"/>
      <c r="D50" s="94"/>
      <c r="E50" s="94"/>
      <c r="F50" s="94"/>
      <c r="G50" s="68"/>
      <c r="H50" s="68"/>
      <c r="I50" s="68"/>
      <c r="J50" s="68"/>
      <c r="K50" s="68"/>
      <c r="L50" s="68"/>
      <c r="M50" s="71"/>
      <c r="N50" s="258" t="str">
        <f aca="true" t="shared" si="5" ref="N50:N55">IF(COUNTIF(B50:M50,"&gt;0")=12,AVERAGE(B50:M50),"")</f>
        <v/>
      </c>
      <c r="O50" s="92"/>
    </row>
    <row r="51" spans="1:15" ht="10.05" customHeight="1" thickBot="1">
      <c r="A51" s="263" t="str">
        <f>A37</f>
        <v>85th Percentile</v>
      </c>
      <c r="B51" s="97"/>
      <c r="C51" s="97"/>
      <c r="D51" s="97"/>
      <c r="E51" s="97"/>
      <c r="F51" s="97"/>
      <c r="G51" s="98"/>
      <c r="H51" s="98"/>
      <c r="I51" s="98"/>
      <c r="J51" s="98"/>
      <c r="K51" s="98"/>
      <c r="L51" s="98"/>
      <c r="M51" s="99"/>
      <c r="N51" s="259" t="str">
        <f t="shared" si="5"/>
        <v/>
      </c>
      <c r="O51" s="92"/>
    </row>
    <row r="52" spans="1:15" ht="10.05" customHeight="1">
      <c r="A52" s="253" t="str">
        <f>A38</f>
        <v>Trips 0 - 10 min</v>
      </c>
      <c r="B52" s="102"/>
      <c r="C52" s="102"/>
      <c r="D52" s="102"/>
      <c r="E52" s="102"/>
      <c r="F52" s="102"/>
      <c r="G52" s="102"/>
      <c r="H52" s="102"/>
      <c r="I52" s="102"/>
      <c r="J52" s="102"/>
      <c r="K52" s="102"/>
      <c r="L52" s="102"/>
      <c r="M52" s="104"/>
      <c r="N52" s="260" t="str">
        <f t="shared" si="5"/>
        <v/>
      </c>
      <c r="O52" s="92"/>
    </row>
    <row r="53" spans="1:15" ht="10.05" customHeight="1">
      <c r="A53" s="254" t="str">
        <f>A39</f>
        <v>Trips 10 - 15 min</v>
      </c>
      <c r="B53" s="107"/>
      <c r="C53" s="107"/>
      <c r="D53" s="107"/>
      <c r="E53" s="107"/>
      <c r="F53" s="107"/>
      <c r="G53" s="107"/>
      <c r="H53" s="107"/>
      <c r="I53" s="107"/>
      <c r="J53" s="107"/>
      <c r="K53" s="107"/>
      <c r="L53" s="107"/>
      <c r="M53" s="108"/>
      <c r="N53" s="260" t="str">
        <f t="shared" si="5"/>
        <v/>
      </c>
      <c r="O53" s="92"/>
    </row>
    <row r="54" spans="1:15" ht="10.05" customHeight="1">
      <c r="A54" s="254" t="str">
        <f>A40</f>
        <v>Trips &gt; 15 min</v>
      </c>
      <c r="B54" s="107"/>
      <c r="C54" s="107"/>
      <c r="D54" s="107"/>
      <c r="E54" s="107"/>
      <c r="F54" s="107"/>
      <c r="G54" s="107"/>
      <c r="H54" s="107"/>
      <c r="I54" s="107"/>
      <c r="J54" s="107"/>
      <c r="K54" s="107"/>
      <c r="L54" s="107"/>
      <c r="M54" s="108"/>
      <c r="N54" s="260" t="str">
        <f t="shared" si="5"/>
        <v/>
      </c>
      <c r="O54" s="92"/>
    </row>
    <row r="55" spans="1:15" ht="10.05" customHeight="1" thickBot="1">
      <c r="A55" s="255" t="s">
        <v>41</v>
      </c>
      <c r="B55" s="113" t="str">
        <f aca="true" t="shared" si="6" ref="B55:G55">IF(SUM(B52:B54)=0,"",SUM(B52:B54))</f>
        <v/>
      </c>
      <c r="C55" s="113" t="str">
        <f t="shared" si="6"/>
        <v/>
      </c>
      <c r="D55" s="113" t="str">
        <f t="shared" si="6"/>
        <v/>
      </c>
      <c r="E55" s="113" t="str">
        <f t="shared" si="6"/>
        <v/>
      </c>
      <c r="F55" s="113" t="str">
        <f t="shared" si="6"/>
        <v/>
      </c>
      <c r="G55" s="113" t="str">
        <f t="shared" si="6"/>
        <v/>
      </c>
      <c r="H55" s="113" t="str">
        <f aca="true" t="shared" si="7" ref="H55:M55">IF(SUM(H52:H54)=0,"",SUM(H52:H54))</f>
        <v/>
      </c>
      <c r="I55" s="113" t="str">
        <f t="shared" si="7"/>
        <v/>
      </c>
      <c r="J55" s="113" t="str">
        <f t="shared" si="7"/>
        <v/>
      </c>
      <c r="K55" s="113" t="str">
        <f t="shared" si="7"/>
        <v/>
      </c>
      <c r="L55" s="113" t="str">
        <f t="shared" si="7"/>
        <v/>
      </c>
      <c r="M55" s="113" t="str">
        <f t="shared" si="7"/>
        <v/>
      </c>
      <c r="N55" s="261" t="str">
        <f t="shared" si="5"/>
        <v/>
      </c>
      <c r="O55" s="92"/>
    </row>
    <row r="56" spans="1:15" ht="10.05" customHeight="1" thickBot="1">
      <c r="A56" s="252">
        <f>A49-1</f>
        <v>2012</v>
      </c>
      <c r="B56" s="256" t="str">
        <f>$B$35</f>
        <v>Jan.</v>
      </c>
      <c r="C56" s="256" t="str">
        <f>$C$35</f>
        <v>Feb.</v>
      </c>
      <c r="D56" s="256" t="str">
        <f>$D$35</f>
        <v>Mar.</v>
      </c>
      <c r="E56" s="256" t="str">
        <f>$E$35</f>
        <v>Apr.</v>
      </c>
      <c r="F56" s="256" t="str">
        <f>$F$35</f>
        <v>May</v>
      </c>
      <c r="G56" s="256" t="str">
        <f>$G$35</f>
        <v>Jun.</v>
      </c>
      <c r="H56" s="256" t="str">
        <f>$H$35</f>
        <v>Jul.</v>
      </c>
      <c r="I56" s="256" t="str">
        <f>$I$35</f>
        <v>Aug.</v>
      </c>
      <c r="J56" s="256" t="str">
        <f>$J$35</f>
        <v>Sep.</v>
      </c>
      <c r="K56" s="256" t="str">
        <f>$K$35</f>
        <v>Oct.</v>
      </c>
      <c r="L56" s="256" t="str">
        <f>$L$35</f>
        <v>Nov.</v>
      </c>
      <c r="M56" s="257" t="str">
        <f>$M$35</f>
        <v>Dec.</v>
      </c>
      <c r="N56" s="315" t="str">
        <f>$N$35</f>
        <v>12 Mo. Avg.</v>
      </c>
      <c r="O56" s="92"/>
    </row>
    <row r="57" spans="1:15" ht="10.05" customHeight="1">
      <c r="A57" s="262" t="str">
        <f>A36</f>
        <v>Average Time</v>
      </c>
      <c r="B57" s="94"/>
      <c r="C57" s="94"/>
      <c r="D57" s="94"/>
      <c r="E57" s="94"/>
      <c r="F57" s="94"/>
      <c r="G57" s="68"/>
      <c r="H57" s="68"/>
      <c r="I57" s="68"/>
      <c r="J57" s="68"/>
      <c r="K57" s="68"/>
      <c r="L57" s="68"/>
      <c r="M57" s="71"/>
      <c r="N57" s="258" t="str">
        <f aca="true" t="shared" si="8" ref="N57:N62">IF(COUNTIF(B57:M57,"&gt;0")=12,AVERAGE(B57:M57),"")</f>
        <v/>
      </c>
      <c r="O57" s="92"/>
    </row>
    <row r="58" spans="1:15" ht="10.05" customHeight="1" thickBot="1">
      <c r="A58" s="263" t="str">
        <f>A37</f>
        <v>85th Percentile</v>
      </c>
      <c r="B58" s="97"/>
      <c r="C58" s="97"/>
      <c r="D58" s="97"/>
      <c r="E58" s="97"/>
      <c r="F58" s="97"/>
      <c r="G58" s="98"/>
      <c r="H58" s="98"/>
      <c r="I58" s="98"/>
      <c r="J58" s="98"/>
      <c r="K58" s="98"/>
      <c r="L58" s="98"/>
      <c r="M58" s="99"/>
      <c r="N58" s="259" t="str">
        <f t="shared" si="8"/>
        <v/>
      </c>
      <c r="O58" s="92"/>
    </row>
    <row r="59" spans="1:15" ht="10.05" customHeight="1">
      <c r="A59" s="253" t="str">
        <f>A38</f>
        <v>Trips 0 - 10 min</v>
      </c>
      <c r="B59" s="102"/>
      <c r="C59" s="102"/>
      <c r="D59" s="102"/>
      <c r="E59" s="102"/>
      <c r="F59" s="102"/>
      <c r="G59" s="102"/>
      <c r="H59" s="102"/>
      <c r="I59" s="102"/>
      <c r="J59" s="102"/>
      <c r="K59" s="102"/>
      <c r="L59" s="102"/>
      <c r="M59" s="104"/>
      <c r="N59" s="260" t="str">
        <f t="shared" si="8"/>
        <v/>
      </c>
      <c r="O59" s="92"/>
    </row>
    <row r="60" spans="1:15" ht="10.05" customHeight="1">
      <c r="A60" s="254" t="str">
        <f>A39</f>
        <v>Trips 10 - 15 min</v>
      </c>
      <c r="B60" s="107"/>
      <c r="C60" s="107"/>
      <c r="D60" s="107"/>
      <c r="E60" s="107"/>
      <c r="F60" s="107"/>
      <c r="G60" s="107"/>
      <c r="H60" s="107"/>
      <c r="I60" s="107"/>
      <c r="J60" s="107"/>
      <c r="K60" s="107"/>
      <c r="L60" s="107"/>
      <c r="M60" s="108"/>
      <c r="N60" s="260" t="str">
        <f t="shared" si="8"/>
        <v/>
      </c>
      <c r="O60" s="92"/>
    </row>
    <row r="61" spans="1:15" ht="10.05" customHeight="1">
      <c r="A61" s="254" t="str">
        <f>A40</f>
        <v>Trips &gt; 15 min</v>
      </c>
      <c r="B61" s="107"/>
      <c r="C61" s="107"/>
      <c r="D61" s="107"/>
      <c r="E61" s="107"/>
      <c r="F61" s="107"/>
      <c r="G61" s="107"/>
      <c r="H61" s="107"/>
      <c r="I61" s="107"/>
      <c r="J61" s="107"/>
      <c r="K61" s="107"/>
      <c r="L61" s="107"/>
      <c r="M61" s="108"/>
      <c r="N61" s="260" t="str">
        <f t="shared" si="8"/>
        <v/>
      </c>
      <c r="O61" s="92"/>
    </row>
    <row r="62" spans="1:15" ht="10.05" customHeight="1" thickBot="1">
      <c r="A62" s="255" t="s">
        <v>41</v>
      </c>
      <c r="B62" s="113" t="str">
        <f aca="true" t="shared" si="9" ref="B62:G62">IF(SUM(B59:B61)=0,"",SUM(B59:B61))</f>
        <v/>
      </c>
      <c r="C62" s="113" t="str">
        <f t="shared" si="9"/>
        <v/>
      </c>
      <c r="D62" s="113" t="str">
        <f t="shared" si="9"/>
        <v/>
      </c>
      <c r="E62" s="113" t="str">
        <f t="shared" si="9"/>
        <v/>
      </c>
      <c r="F62" s="113" t="str">
        <f t="shared" si="9"/>
        <v/>
      </c>
      <c r="G62" s="113" t="str">
        <f t="shared" si="9"/>
        <v/>
      </c>
      <c r="H62" s="113" t="str">
        <f aca="true" t="shared" si="10" ref="H62:M62">IF(SUM(H59:H61)=0,"",SUM(H59:H61))</f>
        <v/>
      </c>
      <c r="I62" s="113" t="str">
        <f t="shared" si="10"/>
        <v/>
      </c>
      <c r="J62" s="113" t="str">
        <f t="shared" si="10"/>
        <v/>
      </c>
      <c r="K62" s="113" t="str">
        <f t="shared" si="10"/>
        <v/>
      </c>
      <c r="L62" s="113" t="str">
        <f t="shared" si="10"/>
        <v/>
      </c>
      <c r="M62" s="113" t="str">
        <f t="shared" si="10"/>
        <v/>
      </c>
      <c r="N62" s="261" t="str">
        <f t="shared" si="8"/>
        <v/>
      </c>
      <c r="O62" s="92"/>
    </row>
    <row r="63" spans="1:15" ht="10.05" customHeight="1">
      <c r="A63" s="436" t="s">
        <v>101</v>
      </c>
      <c r="B63" s="436"/>
      <c r="C63" s="436"/>
      <c r="D63" s="436"/>
      <c r="E63" s="436"/>
      <c r="F63" s="436"/>
      <c r="G63" s="436"/>
      <c r="H63" s="436"/>
      <c r="I63" s="436"/>
      <c r="J63" s="436"/>
      <c r="K63" s="436"/>
      <c r="L63" s="436"/>
      <c r="M63" s="436"/>
      <c r="N63" s="436"/>
      <c r="O63" s="436"/>
    </row>
    <row r="64" spans="1:15" ht="12.45" customHeight="1">
      <c r="A64" s="304" t="s">
        <v>42</v>
      </c>
      <c r="B64" s="305"/>
      <c r="C64" s="305"/>
      <c r="D64" s="305"/>
      <c r="E64" s="305"/>
      <c r="F64" s="305"/>
      <c r="G64" s="305"/>
      <c r="H64" s="305"/>
      <c r="I64" s="305"/>
      <c r="J64" s="305"/>
      <c r="K64" s="305"/>
      <c r="L64" s="305"/>
      <c r="M64" s="305"/>
      <c r="N64" s="307" t="s">
        <v>144</v>
      </c>
      <c r="O64" s="27"/>
    </row>
    <row r="65" spans="1:15" ht="2.55" customHeight="1" thickBot="1">
      <c r="A65" s="4"/>
      <c r="B65" s="4"/>
      <c r="C65" s="4"/>
      <c r="D65" s="4"/>
      <c r="E65" s="4"/>
      <c r="F65" s="4"/>
      <c r="G65" s="4"/>
      <c r="H65" s="4"/>
      <c r="I65" s="4"/>
      <c r="J65" s="4"/>
      <c r="K65" s="4"/>
      <c r="L65" s="4"/>
      <c r="M65" s="4"/>
      <c r="N65" s="5"/>
      <c r="O65" s="5"/>
    </row>
    <row r="66" spans="1:15" ht="14.4" customHeight="1" thickBot="1">
      <c r="A66" s="6" t="s">
        <v>14</v>
      </c>
      <c r="B66" s="399" t="str">
        <f>$B$3</f>
        <v>XYZ Taxi Ltd.</v>
      </c>
      <c r="C66" s="400"/>
      <c r="D66" s="400"/>
      <c r="E66" s="400"/>
      <c r="F66" s="400"/>
      <c r="G66" s="400"/>
      <c r="H66" s="401"/>
      <c r="I66" s="7"/>
      <c r="J66" s="8"/>
      <c r="K66" s="9" t="s">
        <v>17</v>
      </c>
      <c r="L66" s="402">
        <f>$L$3</f>
        <v>42299</v>
      </c>
      <c r="M66" s="403"/>
      <c r="N66" s="404"/>
      <c r="O66" s="5"/>
    </row>
    <row r="67" spans="1:15" ht="1.95" customHeight="1" thickBot="1">
      <c r="A67" s="6"/>
      <c r="B67" s="10"/>
      <c r="C67" s="10"/>
      <c r="D67" s="10"/>
      <c r="E67" s="10"/>
      <c r="F67" s="10"/>
      <c r="G67" s="10"/>
      <c r="H67" s="10"/>
      <c r="I67" s="10"/>
      <c r="J67" s="8"/>
      <c r="K67" s="8"/>
      <c r="L67" s="8"/>
      <c r="M67" s="8"/>
      <c r="N67" s="5"/>
      <c r="O67" s="5"/>
    </row>
    <row r="68" spans="1:15" ht="10.05" customHeight="1" thickBot="1">
      <c r="A68" s="665" t="str">
        <f aca="true" t="shared" si="11" ref="A68:L68">A8</f>
        <v>1. click &amp; choose here</v>
      </c>
      <c r="B68" s="666"/>
      <c r="C68" s="666"/>
      <c r="D68" s="666"/>
      <c r="E68" s="666"/>
      <c r="F68" s="666" t="str">
        <f t="shared" si="11"/>
        <v>2. click &amp; choose here</v>
      </c>
      <c r="G68" s="666"/>
      <c r="H68" s="666"/>
      <c r="I68" s="666" t="str">
        <f t="shared" si="11"/>
        <v>3. click &amp; choose here</v>
      </c>
      <c r="J68" s="666"/>
      <c r="K68" s="666"/>
      <c r="L68" s="666" t="str">
        <f t="shared" si="11"/>
        <v>4. click &amp; choose here</v>
      </c>
      <c r="M68" s="666"/>
      <c r="N68" s="667"/>
      <c r="O68" s="5"/>
    </row>
    <row r="69" spans="1:15" ht="3" customHeight="1">
      <c r="A69" s="6"/>
      <c r="B69" s="10"/>
      <c r="C69" s="10"/>
      <c r="D69" s="10"/>
      <c r="E69" s="10"/>
      <c r="F69" s="10"/>
      <c r="G69" s="10"/>
      <c r="H69" s="10"/>
      <c r="I69" s="10"/>
      <c r="J69" s="8"/>
      <c r="K69" s="8"/>
      <c r="L69" s="8"/>
      <c r="M69" s="8"/>
      <c r="N69" s="5"/>
      <c r="O69" s="5"/>
    </row>
    <row r="70" spans="1:14" ht="1.95" customHeight="1" thickBot="1">
      <c r="A70"/>
      <c r="B70"/>
      <c r="C70"/>
      <c r="D70"/>
      <c r="E70"/>
      <c r="F70"/>
      <c r="G70"/>
      <c r="H70"/>
      <c r="I70"/>
      <c r="J70"/>
      <c r="K70"/>
      <c r="L70"/>
      <c r="M70"/>
      <c r="N70"/>
    </row>
    <row r="71" spans="1:15" ht="11.55" customHeight="1" thickBot="1" thickTop="1">
      <c r="A71" s="408" t="s">
        <v>106</v>
      </c>
      <c r="B71" s="409"/>
      <c r="C71" s="409"/>
      <c r="D71" s="409"/>
      <c r="E71" s="409"/>
      <c r="F71" s="409"/>
      <c r="G71" s="409"/>
      <c r="H71" s="409"/>
      <c r="I71" s="409"/>
      <c r="J71" s="409"/>
      <c r="K71" s="409"/>
      <c r="L71" s="409"/>
      <c r="M71" s="409"/>
      <c r="N71" s="409"/>
      <c r="O71" s="617"/>
    </row>
    <row r="72" spans="1:15" ht="11.55" customHeight="1" thickBot="1" thickTop="1">
      <c r="A72" s="652">
        <f>A35</f>
        <v>2015</v>
      </c>
      <c r="B72" s="653"/>
      <c r="C72" s="653"/>
      <c r="D72" s="653"/>
      <c r="E72" s="653"/>
      <c r="F72" s="653"/>
      <c r="G72" s="653"/>
      <c r="H72" s="653"/>
      <c r="I72" s="653"/>
      <c r="J72" s="653"/>
      <c r="K72" s="653"/>
      <c r="L72" s="653"/>
      <c r="M72" s="653"/>
      <c r="N72" s="653"/>
      <c r="O72" s="654"/>
    </row>
    <row r="73" spans="1:15" ht="10.05" customHeight="1">
      <c r="A73" s="199">
        <f aca="true" t="shared" si="12" ref="A73:A80">A35</f>
        <v>2015</v>
      </c>
      <c r="B73" s="85" t="str">
        <f>$B$35</f>
        <v>Jan.</v>
      </c>
      <c r="C73" s="85" t="str">
        <f>$C$35</f>
        <v>Feb.</v>
      </c>
      <c r="D73" s="85" t="str">
        <f>$D$35</f>
        <v>Mar.</v>
      </c>
      <c r="E73" s="85" t="str">
        <f>$E$35</f>
        <v>Apr.</v>
      </c>
      <c r="F73" s="85" t="str">
        <f>$F$35</f>
        <v>May</v>
      </c>
      <c r="G73" s="85" t="str">
        <f>$G$35</f>
        <v>Jun.</v>
      </c>
      <c r="H73" s="85" t="str">
        <f>$H$35</f>
        <v>Jul.</v>
      </c>
      <c r="I73" s="85" t="str">
        <f>$I$35</f>
        <v>Aug.</v>
      </c>
      <c r="J73" s="85" t="str">
        <f>$J$35</f>
        <v>Sep.</v>
      </c>
      <c r="K73" s="85" t="str">
        <f>$K$35</f>
        <v>Oct.</v>
      </c>
      <c r="L73" s="85" t="str">
        <f>$L$35</f>
        <v>Nov.</v>
      </c>
      <c r="M73" s="86" t="str">
        <f>$M$35</f>
        <v>Dec.</v>
      </c>
      <c r="N73" s="535" t="str">
        <f>$N$35</f>
        <v>12 Mo. Avg.</v>
      </c>
      <c r="O73" s="641"/>
    </row>
    <row r="74" spans="1:15" ht="10.05" customHeight="1">
      <c r="A74" s="266" t="str">
        <f t="shared" si="12"/>
        <v>Average Time</v>
      </c>
      <c r="B74" s="267" t="str">
        <f aca="true" t="shared" si="13" ref="B74:M74">IF(ISBLANK(B36),"",B36)</f>
        <v/>
      </c>
      <c r="C74" s="267" t="str">
        <f t="shared" si="13"/>
        <v/>
      </c>
      <c r="D74" s="267" t="str">
        <f t="shared" si="13"/>
        <v/>
      </c>
      <c r="E74" s="267" t="str">
        <f t="shared" si="13"/>
        <v/>
      </c>
      <c r="F74" s="267" t="str">
        <f t="shared" si="13"/>
        <v/>
      </c>
      <c r="G74" s="267" t="str">
        <f t="shared" si="13"/>
        <v/>
      </c>
      <c r="H74" s="267" t="str">
        <f t="shared" si="13"/>
        <v/>
      </c>
      <c r="I74" s="267" t="str">
        <f t="shared" si="13"/>
        <v/>
      </c>
      <c r="J74" s="267" t="str">
        <f t="shared" si="13"/>
        <v/>
      </c>
      <c r="K74" s="267" t="str">
        <f t="shared" si="13"/>
        <v/>
      </c>
      <c r="L74" s="267" t="str">
        <f t="shared" si="13"/>
        <v/>
      </c>
      <c r="M74" s="267" t="str">
        <f t="shared" si="13"/>
        <v/>
      </c>
      <c r="N74" s="642" t="str">
        <f aca="true" t="shared" si="14" ref="N74:N79">IF(COUNTIF(B74:M74,"&gt;0")=12,AVERAGE(B74:M74),"")</f>
        <v/>
      </c>
      <c r="O74" s="532"/>
    </row>
    <row r="75" spans="1:15" ht="10.05" customHeight="1">
      <c r="A75" s="268" t="str">
        <f t="shared" si="12"/>
        <v>85th Percentile</v>
      </c>
      <c r="B75" s="269" t="str">
        <f aca="true" t="shared" si="15" ref="B75:M75">IF(ISBLANK(B37),"",B37)</f>
        <v/>
      </c>
      <c r="C75" s="269" t="str">
        <f t="shared" si="15"/>
        <v/>
      </c>
      <c r="D75" s="269" t="str">
        <f t="shared" si="15"/>
        <v/>
      </c>
      <c r="E75" s="269" t="str">
        <f t="shared" si="15"/>
        <v/>
      </c>
      <c r="F75" s="269" t="str">
        <f t="shared" si="15"/>
        <v/>
      </c>
      <c r="G75" s="269" t="str">
        <f t="shared" si="15"/>
        <v/>
      </c>
      <c r="H75" s="269" t="str">
        <f t="shared" si="15"/>
        <v/>
      </c>
      <c r="I75" s="269" t="str">
        <f t="shared" si="15"/>
        <v/>
      </c>
      <c r="J75" s="269" t="str">
        <f t="shared" si="15"/>
        <v/>
      </c>
      <c r="K75" s="269" t="str">
        <f t="shared" si="15"/>
        <v/>
      </c>
      <c r="L75" s="269" t="str">
        <f t="shared" si="15"/>
        <v/>
      </c>
      <c r="M75" s="269" t="str">
        <f t="shared" si="15"/>
        <v/>
      </c>
      <c r="N75" s="541" t="str">
        <f t="shared" si="14"/>
        <v/>
      </c>
      <c r="O75" s="546"/>
    </row>
    <row r="76" spans="1:15" ht="10.05" customHeight="1">
      <c r="A76" s="268" t="str">
        <f t="shared" si="12"/>
        <v>Trips 0 - 10 min</v>
      </c>
      <c r="B76" s="270" t="str">
        <f aca="true" t="shared" si="16" ref="B76:M76">IF(ISBLANK(B38),"",B38/B41)</f>
        <v/>
      </c>
      <c r="C76" s="270" t="str">
        <f t="shared" si="16"/>
        <v/>
      </c>
      <c r="D76" s="270" t="str">
        <f t="shared" si="16"/>
        <v/>
      </c>
      <c r="E76" s="270" t="str">
        <f t="shared" si="16"/>
        <v/>
      </c>
      <c r="F76" s="270" t="str">
        <f t="shared" si="16"/>
        <v/>
      </c>
      <c r="G76" s="270" t="str">
        <f t="shared" si="16"/>
        <v/>
      </c>
      <c r="H76" s="270" t="str">
        <f t="shared" si="16"/>
        <v/>
      </c>
      <c r="I76" s="270" t="str">
        <f t="shared" si="16"/>
        <v/>
      </c>
      <c r="J76" s="270" t="str">
        <f t="shared" si="16"/>
        <v/>
      </c>
      <c r="K76" s="270" t="str">
        <f t="shared" si="16"/>
        <v/>
      </c>
      <c r="L76" s="270" t="str">
        <f t="shared" si="16"/>
        <v/>
      </c>
      <c r="M76" s="270" t="str">
        <f t="shared" si="16"/>
        <v/>
      </c>
      <c r="N76" s="620" t="str">
        <f t="shared" si="14"/>
        <v/>
      </c>
      <c r="O76" s="649"/>
    </row>
    <row r="77" spans="1:15" ht="10.05" customHeight="1">
      <c r="A77" s="271" t="str">
        <f t="shared" si="12"/>
        <v>Trips 10 - 15 min</v>
      </c>
      <c r="B77" s="270" t="str">
        <f aca="true" t="shared" si="17" ref="B77:M77">IF(ISBLANK(B39),"",B39/B41)</f>
        <v/>
      </c>
      <c r="C77" s="270" t="str">
        <f t="shared" si="17"/>
        <v/>
      </c>
      <c r="D77" s="270" t="str">
        <f t="shared" si="17"/>
        <v/>
      </c>
      <c r="E77" s="270" t="str">
        <f t="shared" si="17"/>
        <v/>
      </c>
      <c r="F77" s="270" t="str">
        <f t="shared" si="17"/>
        <v/>
      </c>
      <c r="G77" s="270" t="str">
        <f t="shared" si="17"/>
        <v/>
      </c>
      <c r="H77" s="270" t="str">
        <f t="shared" si="17"/>
        <v/>
      </c>
      <c r="I77" s="270" t="str">
        <f t="shared" si="17"/>
        <v/>
      </c>
      <c r="J77" s="270" t="str">
        <f t="shared" si="17"/>
        <v/>
      </c>
      <c r="K77" s="270" t="str">
        <f t="shared" si="17"/>
        <v/>
      </c>
      <c r="L77" s="270" t="str">
        <f t="shared" si="17"/>
        <v/>
      </c>
      <c r="M77" s="270" t="str">
        <f t="shared" si="17"/>
        <v/>
      </c>
      <c r="N77" s="620" t="str">
        <f t="shared" si="14"/>
        <v/>
      </c>
      <c r="O77" s="649"/>
    </row>
    <row r="78" spans="1:15" ht="10.05" customHeight="1">
      <c r="A78" s="271" t="str">
        <f t="shared" si="12"/>
        <v>Trips &gt; 15 min</v>
      </c>
      <c r="B78" s="270" t="str">
        <f aca="true" t="shared" si="18" ref="B78:M78">IF(ISBLANK(B40),"",B40/B41)</f>
        <v/>
      </c>
      <c r="C78" s="270" t="str">
        <f t="shared" si="18"/>
        <v/>
      </c>
      <c r="D78" s="270" t="str">
        <f t="shared" si="18"/>
        <v/>
      </c>
      <c r="E78" s="270" t="str">
        <f t="shared" si="18"/>
        <v/>
      </c>
      <c r="F78" s="270" t="str">
        <f t="shared" si="18"/>
        <v/>
      </c>
      <c r="G78" s="270" t="str">
        <f t="shared" si="18"/>
        <v/>
      </c>
      <c r="H78" s="270" t="str">
        <f t="shared" si="18"/>
        <v/>
      </c>
      <c r="I78" s="270" t="str">
        <f t="shared" si="18"/>
        <v/>
      </c>
      <c r="J78" s="270" t="str">
        <f t="shared" si="18"/>
        <v/>
      </c>
      <c r="K78" s="270" t="str">
        <f t="shared" si="18"/>
        <v/>
      </c>
      <c r="L78" s="270" t="str">
        <f t="shared" si="18"/>
        <v/>
      </c>
      <c r="M78" s="270" t="str">
        <f t="shared" si="18"/>
        <v/>
      </c>
      <c r="N78" s="620" t="str">
        <f t="shared" si="14"/>
        <v/>
      </c>
      <c r="O78" s="649"/>
    </row>
    <row r="79" spans="1:15" ht="10.05" customHeight="1" thickBot="1">
      <c r="A79" s="272" t="str">
        <f t="shared" si="12"/>
        <v>Monthly Totals</v>
      </c>
      <c r="B79" s="273" t="str">
        <f>IF(SUM(B76:B78)&gt;0,SUM(B76:B78),"")</f>
        <v/>
      </c>
      <c r="C79" s="273" t="str">
        <f aca="true" t="shared" si="19" ref="C79:M79">IF(SUM(C76:C78)&gt;0,SUM(C76:C78),"")</f>
        <v/>
      </c>
      <c r="D79" s="273" t="str">
        <f t="shared" si="19"/>
        <v/>
      </c>
      <c r="E79" s="273" t="str">
        <f t="shared" si="19"/>
        <v/>
      </c>
      <c r="F79" s="273" t="str">
        <f t="shared" si="19"/>
        <v/>
      </c>
      <c r="G79" s="273" t="str">
        <f t="shared" si="19"/>
        <v/>
      </c>
      <c r="H79" s="273" t="str">
        <f t="shared" si="19"/>
        <v/>
      </c>
      <c r="I79" s="273" t="str">
        <f t="shared" si="19"/>
        <v/>
      </c>
      <c r="J79" s="273" t="str">
        <f t="shared" si="19"/>
        <v/>
      </c>
      <c r="K79" s="273" t="str">
        <f t="shared" si="19"/>
        <v/>
      </c>
      <c r="L79" s="273" t="str">
        <f t="shared" si="19"/>
        <v/>
      </c>
      <c r="M79" s="273" t="str">
        <f t="shared" si="19"/>
        <v/>
      </c>
      <c r="N79" s="650" t="str">
        <f t="shared" si="14"/>
        <v/>
      </c>
      <c r="O79" s="651"/>
    </row>
    <row r="80" spans="1:15" ht="11.55" customHeight="1" thickBot="1">
      <c r="A80" s="652">
        <f t="shared" si="12"/>
        <v>2014</v>
      </c>
      <c r="B80" s="653"/>
      <c r="C80" s="653"/>
      <c r="D80" s="653"/>
      <c r="E80" s="653"/>
      <c r="F80" s="653"/>
      <c r="G80" s="653"/>
      <c r="H80" s="653"/>
      <c r="I80" s="653"/>
      <c r="J80" s="653"/>
      <c r="K80" s="653"/>
      <c r="L80" s="653"/>
      <c r="M80" s="653"/>
      <c r="N80" s="653"/>
      <c r="O80" s="654"/>
    </row>
    <row r="81" spans="1:15" ht="10.05" customHeight="1">
      <c r="A81" s="199">
        <f aca="true" t="shared" si="20" ref="A81:A88">A42</f>
        <v>2014</v>
      </c>
      <c r="B81" s="85" t="str">
        <f>$B$35</f>
        <v>Jan.</v>
      </c>
      <c r="C81" s="85" t="str">
        <f>$C$35</f>
        <v>Feb.</v>
      </c>
      <c r="D81" s="85" t="str">
        <f>$D$35</f>
        <v>Mar.</v>
      </c>
      <c r="E81" s="85" t="str">
        <f>$E$35</f>
        <v>Apr.</v>
      </c>
      <c r="F81" s="85" t="str">
        <f>$F$35</f>
        <v>May</v>
      </c>
      <c r="G81" s="85" t="str">
        <f>$G$35</f>
        <v>Jun.</v>
      </c>
      <c r="H81" s="85" t="str">
        <f>$H$35</f>
        <v>Jul.</v>
      </c>
      <c r="I81" s="85" t="str">
        <f>$I$35</f>
        <v>Aug.</v>
      </c>
      <c r="J81" s="85" t="str">
        <f>$J$35</f>
        <v>Sep.</v>
      </c>
      <c r="K81" s="85" t="str">
        <f>$K$35</f>
        <v>Oct.</v>
      </c>
      <c r="L81" s="85" t="str">
        <f>$L$35</f>
        <v>Nov.</v>
      </c>
      <c r="M81" s="86" t="str">
        <f>$M$35</f>
        <v>Dec.</v>
      </c>
      <c r="N81" s="535" t="str">
        <f>$N$35</f>
        <v>12 Mo. Avg.</v>
      </c>
      <c r="O81" s="641"/>
    </row>
    <row r="82" spans="1:15" ht="10.05" customHeight="1">
      <c r="A82" s="266" t="str">
        <f t="shared" si="20"/>
        <v>Average Time</v>
      </c>
      <c r="B82" s="267" t="str">
        <f aca="true" t="shared" si="21" ref="B82:M82">IF(ISBLANK(B43),"",B43)</f>
        <v/>
      </c>
      <c r="C82" s="267" t="str">
        <f t="shared" si="21"/>
        <v/>
      </c>
      <c r="D82" s="267" t="str">
        <f t="shared" si="21"/>
        <v/>
      </c>
      <c r="E82" s="267" t="str">
        <f t="shared" si="21"/>
        <v/>
      </c>
      <c r="F82" s="267" t="str">
        <f t="shared" si="21"/>
        <v/>
      </c>
      <c r="G82" s="267" t="str">
        <f t="shared" si="21"/>
        <v/>
      </c>
      <c r="H82" s="267" t="str">
        <f t="shared" si="21"/>
        <v/>
      </c>
      <c r="I82" s="267" t="str">
        <f t="shared" si="21"/>
        <v/>
      </c>
      <c r="J82" s="267" t="str">
        <f t="shared" si="21"/>
        <v/>
      </c>
      <c r="K82" s="267" t="str">
        <f t="shared" si="21"/>
        <v/>
      </c>
      <c r="L82" s="274" t="str">
        <f t="shared" si="21"/>
        <v/>
      </c>
      <c r="M82" s="275" t="str">
        <f t="shared" si="21"/>
        <v/>
      </c>
      <c r="N82" s="642" t="str">
        <f aca="true" t="shared" si="22" ref="N82:N87">IF(COUNTIF(B82:M82,"&gt;0")=12,AVERAGE(B82:M82),"")</f>
        <v/>
      </c>
      <c r="O82" s="532"/>
    </row>
    <row r="83" spans="1:15" ht="10.05" customHeight="1">
      <c r="A83" s="268" t="str">
        <f t="shared" si="20"/>
        <v>85th Percentile</v>
      </c>
      <c r="B83" s="269" t="str">
        <f aca="true" t="shared" si="23" ref="B83:M83">IF(ISBLANK(B44),"",B44)</f>
        <v/>
      </c>
      <c r="C83" s="269" t="str">
        <f t="shared" si="23"/>
        <v/>
      </c>
      <c r="D83" s="269" t="str">
        <f t="shared" si="23"/>
        <v/>
      </c>
      <c r="E83" s="269" t="str">
        <f t="shared" si="23"/>
        <v/>
      </c>
      <c r="F83" s="269" t="str">
        <f t="shared" si="23"/>
        <v/>
      </c>
      <c r="G83" s="269" t="str">
        <f t="shared" si="23"/>
        <v/>
      </c>
      <c r="H83" s="269" t="str">
        <f t="shared" si="23"/>
        <v/>
      </c>
      <c r="I83" s="269" t="str">
        <f t="shared" si="23"/>
        <v/>
      </c>
      <c r="J83" s="269" t="str">
        <f t="shared" si="23"/>
        <v/>
      </c>
      <c r="K83" s="269" t="str">
        <f t="shared" si="23"/>
        <v/>
      </c>
      <c r="L83" s="269" t="str">
        <f t="shared" si="23"/>
        <v/>
      </c>
      <c r="M83" s="276" t="str">
        <f t="shared" si="23"/>
        <v/>
      </c>
      <c r="N83" s="541" t="str">
        <f t="shared" si="22"/>
        <v/>
      </c>
      <c r="O83" s="546"/>
    </row>
    <row r="84" spans="1:15" ht="10.05" customHeight="1">
      <c r="A84" s="268" t="str">
        <f t="shared" si="20"/>
        <v>Trips 0 - 10 min</v>
      </c>
      <c r="B84" s="270" t="str">
        <f aca="true" t="shared" si="24" ref="B84:M84">IF(ISBLANK(B45),"",B45/B48)</f>
        <v/>
      </c>
      <c r="C84" s="270" t="str">
        <f t="shared" si="24"/>
        <v/>
      </c>
      <c r="D84" s="270" t="str">
        <f t="shared" si="24"/>
        <v/>
      </c>
      <c r="E84" s="270" t="str">
        <f t="shared" si="24"/>
        <v/>
      </c>
      <c r="F84" s="270" t="str">
        <f t="shared" si="24"/>
        <v/>
      </c>
      <c r="G84" s="270" t="str">
        <f t="shared" si="24"/>
        <v/>
      </c>
      <c r="H84" s="270" t="str">
        <f t="shared" si="24"/>
        <v/>
      </c>
      <c r="I84" s="270" t="str">
        <f t="shared" si="24"/>
        <v/>
      </c>
      <c r="J84" s="270" t="str">
        <f t="shared" si="24"/>
        <v/>
      </c>
      <c r="K84" s="270" t="str">
        <f t="shared" si="24"/>
        <v/>
      </c>
      <c r="L84" s="270" t="str">
        <f t="shared" si="24"/>
        <v/>
      </c>
      <c r="M84" s="270" t="str">
        <f t="shared" si="24"/>
        <v/>
      </c>
      <c r="N84" s="620" t="str">
        <f t="shared" si="22"/>
        <v/>
      </c>
      <c r="O84" s="649"/>
    </row>
    <row r="85" spans="1:15" ht="10.05" customHeight="1">
      <c r="A85" s="271" t="str">
        <f t="shared" si="20"/>
        <v>Trips 10 - 15 min</v>
      </c>
      <c r="B85" s="270" t="str">
        <f aca="true" t="shared" si="25" ref="B85:M85">IF(ISBLANK(B46),"",B46/B48)</f>
        <v/>
      </c>
      <c r="C85" s="270" t="str">
        <f t="shared" si="25"/>
        <v/>
      </c>
      <c r="D85" s="270" t="str">
        <f t="shared" si="25"/>
        <v/>
      </c>
      <c r="E85" s="270" t="str">
        <f t="shared" si="25"/>
        <v/>
      </c>
      <c r="F85" s="270" t="str">
        <f t="shared" si="25"/>
        <v/>
      </c>
      <c r="G85" s="270" t="str">
        <f t="shared" si="25"/>
        <v/>
      </c>
      <c r="H85" s="270" t="str">
        <f t="shared" si="25"/>
        <v/>
      </c>
      <c r="I85" s="270" t="str">
        <f t="shared" si="25"/>
        <v/>
      </c>
      <c r="J85" s="270" t="str">
        <f t="shared" si="25"/>
        <v/>
      </c>
      <c r="K85" s="270" t="str">
        <f t="shared" si="25"/>
        <v/>
      </c>
      <c r="L85" s="270" t="str">
        <f t="shared" si="25"/>
        <v/>
      </c>
      <c r="M85" s="270" t="str">
        <f t="shared" si="25"/>
        <v/>
      </c>
      <c r="N85" s="620" t="str">
        <f t="shared" si="22"/>
        <v/>
      </c>
      <c r="O85" s="649"/>
    </row>
    <row r="86" spans="1:15" ht="10.05" customHeight="1">
      <c r="A86" s="271" t="str">
        <f t="shared" si="20"/>
        <v>Trips &gt; 15 min</v>
      </c>
      <c r="B86" s="270" t="str">
        <f aca="true" t="shared" si="26" ref="B86:M86">IF(ISBLANK(B47),"",B47/B48)</f>
        <v/>
      </c>
      <c r="C86" s="270" t="str">
        <f t="shared" si="26"/>
        <v/>
      </c>
      <c r="D86" s="270" t="str">
        <f t="shared" si="26"/>
        <v/>
      </c>
      <c r="E86" s="270" t="str">
        <f t="shared" si="26"/>
        <v/>
      </c>
      <c r="F86" s="270" t="str">
        <f t="shared" si="26"/>
        <v/>
      </c>
      <c r="G86" s="270" t="str">
        <f t="shared" si="26"/>
        <v/>
      </c>
      <c r="H86" s="270" t="str">
        <f t="shared" si="26"/>
        <v/>
      </c>
      <c r="I86" s="270" t="str">
        <f t="shared" si="26"/>
        <v/>
      </c>
      <c r="J86" s="270" t="str">
        <f t="shared" si="26"/>
        <v/>
      </c>
      <c r="K86" s="270" t="str">
        <f t="shared" si="26"/>
        <v/>
      </c>
      <c r="L86" s="270" t="str">
        <f t="shared" si="26"/>
        <v/>
      </c>
      <c r="M86" s="270" t="str">
        <f t="shared" si="26"/>
        <v/>
      </c>
      <c r="N86" s="620" t="str">
        <f t="shared" si="22"/>
        <v/>
      </c>
      <c r="O86" s="649"/>
    </row>
    <row r="87" spans="1:15" ht="10.05" customHeight="1" thickBot="1">
      <c r="A87" s="272" t="str">
        <f t="shared" si="20"/>
        <v>Monthly Totals</v>
      </c>
      <c r="B87" s="273" t="str">
        <f>IF(SUM(B84:B86)&gt;0,SUM(B84:B86),"")</f>
        <v/>
      </c>
      <c r="C87" s="273" t="str">
        <f aca="true" t="shared" si="27" ref="C87:M87">IF(SUM(C84:C86)&gt;0,SUM(C84:C86),"")</f>
        <v/>
      </c>
      <c r="D87" s="273" t="str">
        <f t="shared" si="27"/>
        <v/>
      </c>
      <c r="E87" s="273" t="str">
        <f t="shared" si="27"/>
        <v/>
      </c>
      <c r="F87" s="273" t="str">
        <f t="shared" si="27"/>
        <v/>
      </c>
      <c r="G87" s="273" t="str">
        <f t="shared" si="27"/>
        <v/>
      </c>
      <c r="H87" s="273" t="str">
        <f t="shared" si="27"/>
        <v/>
      </c>
      <c r="I87" s="273" t="str">
        <f t="shared" si="27"/>
        <v/>
      </c>
      <c r="J87" s="273" t="str">
        <f t="shared" si="27"/>
        <v/>
      </c>
      <c r="K87" s="273" t="str">
        <f t="shared" si="27"/>
        <v/>
      </c>
      <c r="L87" s="273" t="str">
        <f t="shared" si="27"/>
        <v/>
      </c>
      <c r="M87" s="273" t="str">
        <f t="shared" si="27"/>
        <v/>
      </c>
      <c r="N87" s="650" t="str">
        <f t="shared" si="22"/>
        <v/>
      </c>
      <c r="O87" s="651"/>
    </row>
    <row r="88" spans="1:15" ht="11.55" customHeight="1" thickBot="1">
      <c r="A88" s="652">
        <f t="shared" si="20"/>
        <v>2013</v>
      </c>
      <c r="B88" s="653"/>
      <c r="C88" s="653"/>
      <c r="D88" s="653"/>
      <c r="E88" s="653"/>
      <c r="F88" s="653"/>
      <c r="G88" s="653"/>
      <c r="H88" s="653"/>
      <c r="I88" s="653"/>
      <c r="J88" s="653"/>
      <c r="K88" s="653"/>
      <c r="L88" s="653"/>
      <c r="M88" s="653"/>
      <c r="N88" s="653"/>
      <c r="O88" s="654"/>
    </row>
    <row r="89" spans="1:15" ht="10.05" customHeight="1">
      <c r="A89" s="199">
        <f aca="true" t="shared" si="28" ref="A89:A96">A49</f>
        <v>2013</v>
      </c>
      <c r="B89" s="85" t="str">
        <f>$B$35</f>
        <v>Jan.</v>
      </c>
      <c r="C89" s="85" t="str">
        <f>$C$35</f>
        <v>Feb.</v>
      </c>
      <c r="D89" s="85" t="str">
        <f>$D$35</f>
        <v>Mar.</v>
      </c>
      <c r="E89" s="85" t="str">
        <f>$E$35</f>
        <v>Apr.</v>
      </c>
      <c r="F89" s="85" t="str">
        <f>$F$35</f>
        <v>May</v>
      </c>
      <c r="G89" s="85" t="str">
        <f>$G$35</f>
        <v>Jun.</v>
      </c>
      <c r="H89" s="85" t="str">
        <f>$H$35</f>
        <v>Jul.</v>
      </c>
      <c r="I89" s="85" t="str">
        <f>$I$35</f>
        <v>Aug.</v>
      </c>
      <c r="J89" s="85" t="str">
        <f>$J$35</f>
        <v>Sep.</v>
      </c>
      <c r="K89" s="85" t="str">
        <f>$K$35</f>
        <v>Oct.</v>
      </c>
      <c r="L89" s="85" t="str">
        <f>$L$35</f>
        <v>Nov.</v>
      </c>
      <c r="M89" s="86" t="str">
        <f>$M$35</f>
        <v>Dec.</v>
      </c>
      <c r="N89" s="535" t="str">
        <f>$N$35</f>
        <v>12 Mo. Avg.</v>
      </c>
      <c r="O89" s="641"/>
    </row>
    <row r="90" spans="1:15" ht="10.05" customHeight="1">
      <c r="A90" s="266" t="str">
        <f t="shared" si="28"/>
        <v>Average Time</v>
      </c>
      <c r="B90" s="267" t="str">
        <f aca="true" t="shared" si="29" ref="B90:M90">IF(ISBLANK(B50),"",B50)</f>
        <v/>
      </c>
      <c r="C90" s="267" t="str">
        <f t="shared" si="29"/>
        <v/>
      </c>
      <c r="D90" s="267" t="str">
        <f t="shared" si="29"/>
        <v/>
      </c>
      <c r="E90" s="267" t="str">
        <f t="shared" si="29"/>
        <v/>
      </c>
      <c r="F90" s="267" t="str">
        <f t="shared" si="29"/>
        <v/>
      </c>
      <c r="G90" s="267" t="str">
        <f t="shared" si="29"/>
        <v/>
      </c>
      <c r="H90" s="267" t="str">
        <f t="shared" si="29"/>
        <v/>
      </c>
      <c r="I90" s="267" t="str">
        <f t="shared" si="29"/>
        <v/>
      </c>
      <c r="J90" s="267" t="str">
        <f t="shared" si="29"/>
        <v/>
      </c>
      <c r="K90" s="267" t="str">
        <f t="shared" si="29"/>
        <v/>
      </c>
      <c r="L90" s="274" t="str">
        <f t="shared" si="29"/>
        <v/>
      </c>
      <c r="M90" s="275" t="str">
        <f t="shared" si="29"/>
        <v/>
      </c>
      <c r="N90" s="642" t="str">
        <f aca="true" t="shared" si="30" ref="N90:N95">IF(COUNTIF(B90:M90,"&gt;0")=12,AVERAGE(B90:M90),"")</f>
        <v/>
      </c>
      <c r="O90" s="532"/>
    </row>
    <row r="91" spans="1:15" ht="10.05" customHeight="1">
      <c r="A91" s="268" t="str">
        <f t="shared" si="28"/>
        <v>85th Percentile</v>
      </c>
      <c r="B91" s="269" t="str">
        <f aca="true" t="shared" si="31" ref="B91:M91">IF(ISBLANK(B51),"",B51)</f>
        <v/>
      </c>
      <c r="C91" s="269" t="str">
        <f t="shared" si="31"/>
        <v/>
      </c>
      <c r="D91" s="269" t="str">
        <f t="shared" si="31"/>
        <v/>
      </c>
      <c r="E91" s="269" t="str">
        <f t="shared" si="31"/>
        <v/>
      </c>
      <c r="F91" s="269" t="str">
        <f t="shared" si="31"/>
        <v/>
      </c>
      <c r="G91" s="269" t="str">
        <f t="shared" si="31"/>
        <v/>
      </c>
      <c r="H91" s="269" t="str">
        <f t="shared" si="31"/>
        <v/>
      </c>
      <c r="I91" s="269" t="str">
        <f t="shared" si="31"/>
        <v/>
      </c>
      <c r="J91" s="269" t="str">
        <f t="shared" si="31"/>
        <v/>
      </c>
      <c r="K91" s="269" t="str">
        <f t="shared" si="31"/>
        <v/>
      </c>
      <c r="L91" s="269" t="str">
        <f t="shared" si="31"/>
        <v/>
      </c>
      <c r="M91" s="276" t="str">
        <f t="shared" si="31"/>
        <v/>
      </c>
      <c r="N91" s="541" t="str">
        <f t="shared" si="30"/>
        <v/>
      </c>
      <c r="O91" s="546"/>
    </row>
    <row r="92" spans="1:15" ht="10.05" customHeight="1">
      <c r="A92" s="268" t="str">
        <f t="shared" si="28"/>
        <v>Trips 0 - 10 min</v>
      </c>
      <c r="B92" s="270" t="str">
        <f aca="true" t="shared" si="32" ref="B92:M92">IF(ISBLANK(B52),"",B52/B55)</f>
        <v/>
      </c>
      <c r="C92" s="270" t="str">
        <f t="shared" si="32"/>
        <v/>
      </c>
      <c r="D92" s="270" t="str">
        <f t="shared" si="32"/>
        <v/>
      </c>
      <c r="E92" s="270" t="str">
        <f t="shared" si="32"/>
        <v/>
      </c>
      <c r="F92" s="270" t="str">
        <f t="shared" si="32"/>
        <v/>
      </c>
      <c r="G92" s="270" t="str">
        <f t="shared" si="32"/>
        <v/>
      </c>
      <c r="H92" s="270" t="str">
        <f t="shared" si="32"/>
        <v/>
      </c>
      <c r="I92" s="270" t="str">
        <f t="shared" si="32"/>
        <v/>
      </c>
      <c r="J92" s="270" t="str">
        <f t="shared" si="32"/>
        <v/>
      </c>
      <c r="K92" s="270" t="str">
        <f t="shared" si="32"/>
        <v/>
      </c>
      <c r="L92" s="270" t="str">
        <f t="shared" si="32"/>
        <v/>
      </c>
      <c r="M92" s="270" t="str">
        <f t="shared" si="32"/>
        <v/>
      </c>
      <c r="N92" s="620" t="str">
        <f t="shared" si="30"/>
        <v/>
      </c>
      <c r="O92" s="649"/>
    </row>
    <row r="93" spans="1:15" ht="10.05" customHeight="1">
      <c r="A93" s="271" t="str">
        <f t="shared" si="28"/>
        <v>Trips 10 - 15 min</v>
      </c>
      <c r="B93" s="270" t="str">
        <f aca="true" t="shared" si="33" ref="B93:M93">IF(ISBLANK(B53),"",B53/B55)</f>
        <v/>
      </c>
      <c r="C93" s="270" t="str">
        <f t="shared" si="33"/>
        <v/>
      </c>
      <c r="D93" s="270" t="str">
        <f t="shared" si="33"/>
        <v/>
      </c>
      <c r="E93" s="270" t="str">
        <f t="shared" si="33"/>
        <v/>
      </c>
      <c r="F93" s="270" t="str">
        <f t="shared" si="33"/>
        <v/>
      </c>
      <c r="G93" s="270" t="str">
        <f t="shared" si="33"/>
        <v/>
      </c>
      <c r="H93" s="270" t="str">
        <f t="shared" si="33"/>
        <v/>
      </c>
      <c r="I93" s="270" t="str">
        <f t="shared" si="33"/>
        <v/>
      </c>
      <c r="J93" s="270" t="str">
        <f t="shared" si="33"/>
        <v/>
      </c>
      <c r="K93" s="270" t="str">
        <f t="shared" si="33"/>
        <v/>
      </c>
      <c r="L93" s="270" t="str">
        <f t="shared" si="33"/>
        <v/>
      </c>
      <c r="M93" s="270" t="str">
        <f t="shared" si="33"/>
        <v/>
      </c>
      <c r="N93" s="620" t="str">
        <f t="shared" si="30"/>
        <v/>
      </c>
      <c r="O93" s="649"/>
    </row>
    <row r="94" spans="1:15" ht="10.05" customHeight="1">
      <c r="A94" s="271" t="str">
        <f t="shared" si="28"/>
        <v>Trips &gt; 15 min</v>
      </c>
      <c r="B94" s="270" t="str">
        <f aca="true" t="shared" si="34" ref="B94:M94">IF(ISBLANK(B54),"",B54/B55)</f>
        <v/>
      </c>
      <c r="C94" s="270" t="str">
        <f t="shared" si="34"/>
        <v/>
      </c>
      <c r="D94" s="270" t="str">
        <f t="shared" si="34"/>
        <v/>
      </c>
      <c r="E94" s="270" t="str">
        <f t="shared" si="34"/>
        <v/>
      </c>
      <c r="F94" s="270" t="str">
        <f t="shared" si="34"/>
        <v/>
      </c>
      <c r="G94" s="270" t="str">
        <f t="shared" si="34"/>
        <v/>
      </c>
      <c r="H94" s="270" t="str">
        <f t="shared" si="34"/>
        <v/>
      </c>
      <c r="I94" s="270" t="str">
        <f t="shared" si="34"/>
        <v/>
      </c>
      <c r="J94" s="270" t="str">
        <f t="shared" si="34"/>
        <v/>
      </c>
      <c r="K94" s="270" t="str">
        <f t="shared" si="34"/>
        <v/>
      </c>
      <c r="L94" s="270" t="str">
        <f t="shared" si="34"/>
        <v/>
      </c>
      <c r="M94" s="270" t="str">
        <f t="shared" si="34"/>
        <v/>
      </c>
      <c r="N94" s="620" t="str">
        <f t="shared" si="30"/>
        <v/>
      </c>
      <c r="O94" s="649"/>
    </row>
    <row r="95" spans="1:15" ht="10.05" customHeight="1" thickBot="1">
      <c r="A95" s="272" t="str">
        <f t="shared" si="28"/>
        <v>Monthly Totals</v>
      </c>
      <c r="B95" s="273" t="str">
        <f>IF(SUM(B92:B94)&gt;0,SUM(B92:B94),"")</f>
        <v/>
      </c>
      <c r="C95" s="273" t="str">
        <f aca="true" t="shared" si="35" ref="C95:M95">IF(SUM(C92:C94)&gt;0,SUM(C92:C94),"")</f>
        <v/>
      </c>
      <c r="D95" s="273" t="str">
        <f t="shared" si="35"/>
        <v/>
      </c>
      <c r="E95" s="273" t="str">
        <f t="shared" si="35"/>
        <v/>
      </c>
      <c r="F95" s="273" t="str">
        <f t="shared" si="35"/>
        <v/>
      </c>
      <c r="G95" s="273" t="str">
        <f t="shared" si="35"/>
        <v/>
      </c>
      <c r="H95" s="273" t="str">
        <f t="shared" si="35"/>
        <v/>
      </c>
      <c r="I95" s="273" t="str">
        <f t="shared" si="35"/>
        <v/>
      </c>
      <c r="J95" s="273" t="str">
        <f t="shared" si="35"/>
        <v/>
      </c>
      <c r="K95" s="273" t="str">
        <f t="shared" si="35"/>
        <v/>
      </c>
      <c r="L95" s="273" t="str">
        <f t="shared" si="35"/>
        <v/>
      </c>
      <c r="M95" s="273" t="str">
        <f t="shared" si="35"/>
        <v/>
      </c>
      <c r="N95" s="650" t="str">
        <f t="shared" si="30"/>
        <v/>
      </c>
      <c r="O95" s="651"/>
    </row>
    <row r="96" spans="1:15" ht="11.55" customHeight="1" thickBot="1">
      <c r="A96" s="652">
        <f t="shared" si="28"/>
        <v>2012</v>
      </c>
      <c r="B96" s="653"/>
      <c r="C96" s="653"/>
      <c r="D96" s="653"/>
      <c r="E96" s="653"/>
      <c r="F96" s="653"/>
      <c r="G96" s="653"/>
      <c r="H96" s="653"/>
      <c r="I96" s="653"/>
      <c r="J96" s="653"/>
      <c r="K96" s="653"/>
      <c r="L96" s="653"/>
      <c r="M96" s="653"/>
      <c r="N96" s="653"/>
      <c r="O96" s="654"/>
    </row>
    <row r="97" spans="1:15" ht="10.05" customHeight="1">
      <c r="A97" s="199">
        <f aca="true" t="shared" si="36" ref="A97:A103">A56</f>
        <v>2012</v>
      </c>
      <c r="B97" s="85" t="str">
        <f>$B$35</f>
        <v>Jan.</v>
      </c>
      <c r="C97" s="85" t="str">
        <f>$C$35</f>
        <v>Feb.</v>
      </c>
      <c r="D97" s="85" t="str">
        <f>$D$35</f>
        <v>Mar.</v>
      </c>
      <c r="E97" s="85" t="str">
        <f>$E$35</f>
        <v>Apr.</v>
      </c>
      <c r="F97" s="85" t="str">
        <f>$F$35</f>
        <v>May</v>
      </c>
      <c r="G97" s="85" t="str">
        <f>$G$35</f>
        <v>Jun.</v>
      </c>
      <c r="H97" s="85" t="str">
        <f>$H$35</f>
        <v>Jul.</v>
      </c>
      <c r="I97" s="85" t="str">
        <f>$I$35</f>
        <v>Aug.</v>
      </c>
      <c r="J97" s="85" t="str">
        <f>$J$35</f>
        <v>Sep.</v>
      </c>
      <c r="K97" s="85" t="str">
        <f>$K$35</f>
        <v>Oct.</v>
      </c>
      <c r="L97" s="85" t="str">
        <f>$L$35</f>
        <v>Nov.</v>
      </c>
      <c r="M97" s="86" t="str">
        <f>$M$35</f>
        <v>Dec.</v>
      </c>
      <c r="N97" s="535" t="str">
        <f>$N$35</f>
        <v>12 Mo. Avg.</v>
      </c>
      <c r="O97" s="641"/>
    </row>
    <row r="98" spans="1:15" ht="10.05" customHeight="1">
      <c r="A98" s="266" t="str">
        <f t="shared" si="36"/>
        <v>Average Time</v>
      </c>
      <c r="B98" s="267" t="str">
        <f aca="true" t="shared" si="37" ref="B98:M98">IF(ISBLANK(B57),"",B57)</f>
        <v/>
      </c>
      <c r="C98" s="267" t="str">
        <f t="shared" si="37"/>
        <v/>
      </c>
      <c r="D98" s="267" t="str">
        <f t="shared" si="37"/>
        <v/>
      </c>
      <c r="E98" s="267" t="str">
        <f t="shared" si="37"/>
        <v/>
      </c>
      <c r="F98" s="267" t="str">
        <f t="shared" si="37"/>
        <v/>
      </c>
      <c r="G98" s="267" t="str">
        <f t="shared" si="37"/>
        <v/>
      </c>
      <c r="H98" s="267" t="str">
        <f t="shared" si="37"/>
        <v/>
      </c>
      <c r="I98" s="267" t="str">
        <f t="shared" si="37"/>
        <v/>
      </c>
      <c r="J98" s="267" t="str">
        <f t="shared" si="37"/>
        <v/>
      </c>
      <c r="K98" s="267" t="str">
        <f t="shared" si="37"/>
        <v/>
      </c>
      <c r="L98" s="274" t="str">
        <f t="shared" si="37"/>
        <v/>
      </c>
      <c r="M98" s="275" t="str">
        <f t="shared" si="37"/>
        <v/>
      </c>
      <c r="N98" s="642" t="str">
        <f aca="true" t="shared" si="38" ref="N98:N103">IF(COUNTIF(B98:M98,"&gt;0")=12,AVERAGE(B98:M98),"")</f>
        <v/>
      </c>
      <c r="O98" s="532"/>
    </row>
    <row r="99" spans="1:15" ht="10.05" customHeight="1">
      <c r="A99" s="268" t="str">
        <f t="shared" si="36"/>
        <v>85th Percentile</v>
      </c>
      <c r="B99" s="269" t="str">
        <f aca="true" t="shared" si="39" ref="B99:M99">IF(ISBLANK(B58),"",B58)</f>
        <v/>
      </c>
      <c r="C99" s="269" t="str">
        <f t="shared" si="39"/>
        <v/>
      </c>
      <c r="D99" s="269" t="str">
        <f t="shared" si="39"/>
        <v/>
      </c>
      <c r="E99" s="269" t="str">
        <f t="shared" si="39"/>
        <v/>
      </c>
      <c r="F99" s="269" t="str">
        <f t="shared" si="39"/>
        <v/>
      </c>
      <c r="G99" s="269" t="str">
        <f t="shared" si="39"/>
        <v/>
      </c>
      <c r="H99" s="269" t="str">
        <f t="shared" si="39"/>
        <v/>
      </c>
      <c r="I99" s="269" t="str">
        <f t="shared" si="39"/>
        <v/>
      </c>
      <c r="J99" s="269" t="str">
        <f t="shared" si="39"/>
        <v/>
      </c>
      <c r="K99" s="269" t="str">
        <f t="shared" si="39"/>
        <v/>
      </c>
      <c r="L99" s="269" t="str">
        <f t="shared" si="39"/>
        <v/>
      </c>
      <c r="M99" s="276" t="str">
        <f t="shared" si="39"/>
        <v/>
      </c>
      <c r="N99" s="541" t="str">
        <f t="shared" si="38"/>
        <v/>
      </c>
      <c r="O99" s="546"/>
    </row>
    <row r="100" spans="1:15" ht="10.05" customHeight="1">
      <c r="A100" s="268" t="str">
        <f t="shared" si="36"/>
        <v>Trips 0 - 10 min</v>
      </c>
      <c r="B100" s="270" t="str">
        <f aca="true" t="shared" si="40" ref="B100:M100">IF(ISBLANK(B59),"",B59/B62)</f>
        <v/>
      </c>
      <c r="C100" s="270" t="str">
        <f t="shared" si="40"/>
        <v/>
      </c>
      <c r="D100" s="270" t="str">
        <f t="shared" si="40"/>
        <v/>
      </c>
      <c r="E100" s="270" t="str">
        <f t="shared" si="40"/>
        <v/>
      </c>
      <c r="F100" s="270" t="str">
        <f t="shared" si="40"/>
        <v/>
      </c>
      <c r="G100" s="270" t="str">
        <f t="shared" si="40"/>
        <v/>
      </c>
      <c r="H100" s="270" t="str">
        <f t="shared" si="40"/>
        <v/>
      </c>
      <c r="I100" s="270" t="str">
        <f t="shared" si="40"/>
        <v/>
      </c>
      <c r="J100" s="270" t="str">
        <f t="shared" si="40"/>
        <v/>
      </c>
      <c r="K100" s="270" t="str">
        <f t="shared" si="40"/>
        <v/>
      </c>
      <c r="L100" s="270" t="str">
        <f t="shared" si="40"/>
        <v/>
      </c>
      <c r="M100" s="270" t="str">
        <f t="shared" si="40"/>
        <v/>
      </c>
      <c r="N100" s="620" t="str">
        <f t="shared" si="38"/>
        <v/>
      </c>
      <c r="O100" s="649"/>
    </row>
    <row r="101" spans="1:15" ht="10.05" customHeight="1">
      <c r="A101" s="271" t="str">
        <f t="shared" si="36"/>
        <v>Trips 10 - 15 min</v>
      </c>
      <c r="B101" s="270" t="str">
        <f aca="true" t="shared" si="41" ref="B101:M101">IF(ISBLANK(B60),"",B60/B62)</f>
        <v/>
      </c>
      <c r="C101" s="270" t="str">
        <f t="shared" si="41"/>
        <v/>
      </c>
      <c r="D101" s="270" t="str">
        <f t="shared" si="41"/>
        <v/>
      </c>
      <c r="E101" s="270" t="str">
        <f t="shared" si="41"/>
        <v/>
      </c>
      <c r="F101" s="270" t="str">
        <f t="shared" si="41"/>
        <v/>
      </c>
      <c r="G101" s="270" t="str">
        <f t="shared" si="41"/>
        <v/>
      </c>
      <c r="H101" s="270" t="str">
        <f t="shared" si="41"/>
        <v/>
      </c>
      <c r="I101" s="270" t="str">
        <f t="shared" si="41"/>
        <v/>
      </c>
      <c r="J101" s="270" t="str">
        <f t="shared" si="41"/>
        <v/>
      </c>
      <c r="K101" s="270" t="str">
        <f t="shared" si="41"/>
        <v/>
      </c>
      <c r="L101" s="270" t="str">
        <f t="shared" si="41"/>
        <v/>
      </c>
      <c r="M101" s="270" t="str">
        <f t="shared" si="41"/>
        <v/>
      </c>
      <c r="N101" s="620" t="str">
        <f t="shared" si="38"/>
        <v/>
      </c>
      <c r="O101" s="649"/>
    </row>
    <row r="102" spans="1:15" ht="10.05" customHeight="1">
      <c r="A102" s="271" t="str">
        <f t="shared" si="36"/>
        <v>Trips &gt; 15 min</v>
      </c>
      <c r="B102" s="270" t="str">
        <f aca="true" t="shared" si="42" ref="B102:M102">IF(ISBLANK(B61),"",B61/B62)</f>
        <v/>
      </c>
      <c r="C102" s="270" t="str">
        <f t="shared" si="42"/>
        <v/>
      </c>
      <c r="D102" s="270" t="str">
        <f t="shared" si="42"/>
        <v/>
      </c>
      <c r="E102" s="270" t="str">
        <f t="shared" si="42"/>
        <v/>
      </c>
      <c r="F102" s="270" t="str">
        <f t="shared" si="42"/>
        <v/>
      </c>
      <c r="G102" s="270" t="str">
        <f t="shared" si="42"/>
        <v/>
      </c>
      <c r="H102" s="270" t="str">
        <f t="shared" si="42"/>
        <v/>
      </c>
      <c r="I102" s="270" t="str">
        <f t="shared" si="42"/>
        <v/>
      </c>
      <c r="J102" s="270" t="str">
        <f t="shared" si="42"/>
        <v/>
      </c>
      <c r="K102" s="270" t="str">
        <f t="shared" si="42"/>
        <v/>
      </c>
      <c r="L102" s="270" t="str">
        <f t="shared" si="42"/>
        <v/>
      </c>
      <c r="M102" s="270" t="str">
        <f t="shared" si="42"/>
        <v/>
      </c>
      <c r="N102" s="620" t="str">
        <f t="shared" si="38"/>
        <v/>
      </c>
      <c r="O102" s="649"/>
    </row>
    <row r="103" spans="1:15" ht="10.05" customHeight="1" thickBot="1">
      <c r="A103" s="272" t="str">
        <f t="shared" si="36"/>
        <v>Monthly Totals</v>
      </c>
      <c r="B103" s="273" t="str">
        <f>IF(SUM(B100:B102)&gt;0,SUM(B100:B102),"")</f>
        <v/>
      </c>
      <c r="C103" s="273" t="str">
        <f aca="true" t="shared" si="43" ref="C103:M103">IF(SUM(C100:C102)&gt;0,SUM(C100:C102),"")</f>
        <v/>
      </c>
      <c r="D103" s="273" t="str">
        <f t="shared" si="43"/>
        <v/>
      </c>
      <c r="E103" s="273" t="str">
        <f t="shared" si="43"/>
        <v/>
      </c>
      <c r="F103" s="273" t="str">
        <f t="shared" si="43"/>
        <v/>
      </c>
      <c r="G103" s="273" t="str">
        <f t="shared" si="43"/>
        <v/>
      </c>
      <c r="H103" s="273" t="str">
        <f t="shared" si="43"/>
        <v/>
      </c>
      <c r="I103" s="273" t="str">
        <f t="shared" si="43"/>
        <v/>
      </c>
      <c r="J103" s="273" t="str">
        <f t="shared" si="43"/>
        <v/>
      </c>
      <c r="K103" s="273" t="str">
        <f t="shared" si="43"/>
        <v/>
      </c>
      <c r="L103" s="273" t="str">
        <f t="shared" si="43"/>
        <v/>
      </c>
      <c r="M103" s="273" t="str">
        <f t="shared" si="43"/>
        <v/>
      </c>
      <c r="N103" s="650" t="str">
        <f t="shared" si="38"/>
        <v/>
      </c>
      <c r="O103" s="651"/>
    </row>
    <row r="104" ht="1.5" customHeight="1" thickBot="1"/>
    <row r="105" spans="1:15" ht="11.55" customHeight="1" thickBot="1" thickTop="1">
      <c r="A105" s="646" t="s">
        <v>107</v>
      </c>
      <c r="B105" s="647"/>
      <c r="C105" s="647"/>
      <c r="D105" s="647"/>
      <c r="E105" s="647"/>
      <c r="F105" s="647"/>
      <c r="G105" s="647"/>
      <c r="H105" s="647"/>
      <c r="I105" s="647"/>
      <c r="J105" s="647"/>
      <c r="K105" s="647"/>
      <c r="L105" s="647"/>
      <c r="M105" s="647"/>
      <c r="N105" s="647"/>
      <c r="O105" s="648"/>
    </row>
    <row r="106" spans="1:15" ht="10.05" customHeight="1" thickTop="1">
      <c r="A106" s="638" t="str">
        <f>CONCATENATE($A$36," for Dispatch Response")</f>
        <v>Average Time for Dispatch Response</v>
      </c>
      <c r="B106" s="639"/>
      <c r="C106" s="639"/>
      <c r="D106" s="639"/>
      <c r="E106" s="639"/>
      <c r="F106" s="639"/>
      <c r="G106" s="639"/>
      <c r="H106" s="639"/>
      <c r="I106" s="639"/>
      <c r="J106" s="639"/>
      <c r="K106" s="639"/>
      <c r="L106" s="639"/>
      <c r="M106" s="639"/>
      <c r="N106" s="639"/>
      <c r="O106" s="640"/>
    </row>
    <row r="107" spans="1:15" ht="10.05" customHeight="1" thickBot="1">
      <c r="A107" s="631" t="str">
        <f>CONCATENATE("Year-Over-Year Increase in Response Times (",$A$36,")")</f>
        <v>Year-Over-Year Increase in Response Times (Average Time)</v>
      </c>
      <c r="B107" s="632"/>
      <c r="C107" s="632"/>
      <c r="D107" s="632"/>
      <c r="E107" s="632"/>
      <c r="F107" s="632"/>
      <c r="G107" s="632"/>
      <c r="H107" s="632"/>
      <c r="I107" s="632"/>
      <c r="J107" s="632"/>
      <c r="K107" s="632"/>
      <c r="L107" s="632"/>
      <c r="M107" s="632"/>
      <c r="N107" s="632"/>
      <c r="O107" s="633"/>
    </row>
    <row r="108" spans="1:15" ht="10.05" customHeight="1">
      <c r="A108" s="277" t="str">
        <f>$A$36</f>
        <v>Average Time</v>
      </c>
      <c r="B108" s="85" t="str">
        <f>$B$35</f>
        <v>Jan.</v>
      </c>
      <c r="C108" s="85" t="str">
        <f>$C$35</f>
        <v>Feb.</v>
      </c>
      <c r="D108" s="85" t="str">
        <f>$D$35</f>
        <v>Mar.</v>
      </c>
      <c r="E108" s="85" t="str">
        <f>$E$35</f>
        <v>Apr.</v>
      </c>
      <c r="F108" s="85" t="str">
        <f>$F$35</f>
        <v>May</v>
      </c>
      <c r="G108" s="85" t="str">
        <f>$G$35</f>
        <v>Jun.</v>
      </c>
      <c r="H108" s="85" t="str">
        <f>$H$35</f>
        <v>Jul.</v>
      </c>
      <c r="I108" s="85" t="str">
        <f>$I$35</f>
        <v>Aug.</v>
      </c>
      <c r="J108" s="85" t="str">
        <f>$J$35</f>
        <v>Sep.</v>
      </c>
      <c r="K108" s="85" t="str">
        <f>$K$35</f>
        <v>Oct.</v>
      </c>
      <c r="L108" s="85" t="str">
        <f>$L$35</f>
        <v>Nov.</v>
      </c>
      <c r="M108" s="86" t="str">
        <f>$M$35</f>
        <v>Dec.</v>
      </c>
      <c r="N108" s="535" t="str">
        <f>$N$35</f>
        <v>12 Mo. Avg.</v>
      </c>
      <c r="O108" s="641"/>
    </row>
    <row r="109" spans="1:15" ht="10.05" customHeight="1">
      <c r="A109" s="278">
        <f>$A$35</f>
        <v>2015</v>
      </c>
      <c r="B109" s="279" t="str">
        <f aca="true" t="shared" si="44" ref="B109:M109">IF(ISBLANK(B74),"",B74)</f>
        <v/>
      </c>
      <c r="C109" s="279" t="str">
        <f t="shared" si="44"/>
        <v/>
      </c>
      <c r="D109" s="279" t="str">
        <f t="shared" si="44"/>
        <v/>
      </c>
      <c r="E109" s="279" t="str">
        <f t="shared" si="44"/>
        <v/>
      </c>
      <c r="F109" s="279" t="str">
        <f t="shared" si="44"/>
        <v/>
      </c>
      <c r="G109" s="279" t="str">
        <f t="shared" si="44"/>
        <v/>
      </c>
      <c r="H109" s="279" t="str">
        <f t="shared" si="44"/>
        <v/>
      </c>
      <c r="I109" s="279" t="str">
        <f t="shared" si="44"/>
        <v/>
      </c>
      <c r="J109" s="279" t="str">
        <f t="shared" si="44"/>
        <v/>
      </c>
      <c r="K109" s="279" t="str">
        <f t="shared" si="44"/>
        <v/>
      </c>
      <c r="L109" s="279" t="str">
        <f t="shared" si="44"/>
        <v/>
      </c>
      <c r="M109" s="280" t="str">
        <f t="shared" si="44"/>
        <v/>
      </c>
      <c r="N109" s="642" t="str">
        <f aca="true" t="shared" si="45" ref="N109:N112">IF(COUNTIF(B109:M109,"&gt;0")=12,AVERAGE(B109:M109),"")</f>
        <v/>
      </c>
      <c r="O109" s="643"/>
    </row>
    <row r="110" spans="1:15" ht="10.05" customHeight="1">
      <c r="A110" s="281">
        <f>$A$42</f>
        <v>2014</v>
      </c>
      <c r="B110" s="282" t="str">
        <f aca="true" t="shared" si="46" ref="B110:M110">IF(ISBLANK(B82),"",B82)</f>
        <v/>
      </c>
      <c r="C110" s="282" t="str">
        <f t="shared" si="46"/>
        <v/>
      </c>
      <c r="D110" s="282" t="str">
        <f t="shared" si="46"/>
        <v/>
      </c>
      <c r="E110" s="282" t="str">
        <f t="shared" si="46"/>
        <v/>
      </c>
      <c r="F110" s="282" t="str">
        <f t="shared" si="46"/>
        <v/>
      </c>
      <c r="G110" s="282" t="str">
        <f t="shared" si="46"/>
        <v/>
      </c>
      <c r="H110" s="282" t="str">
        <f t="shared" si="46"/>
        <v/>
      </c>
      <c r="I110" s="282" t="str">
        <f t="shared" si="46"/>
        <v/>
      </c>
      <c r="J110" s="282" t="str">
        <f t="shared" si="46"/>
        <v/>
      </c>
      <c r="K110" s="282" t="str">
        <f t="shared" si="46"/>
        <v/>
      </c>
      <c r="L110" s="282" t="str">
        <f t="shared" si="46"/>
        <v/>
      </c>
      <c r="M110" s="283" t="str">
        <f t="shared" si="46"/>
        <v/>
      </c>
      <c r="N110" s="644" t="str">
        <f t="shared" si="45"/>
        <v/>
      </c>
      <c r="O110" s="645"/>
    </row>
    <row r="111" spans="1:15" ht="10.05" customHeight="1">
      <c r="A111" s="281">
        <f>$A$49</f>
        <v>2013</v>
      </c>
      <c r="B111" s="282" t="str">
        <f aca="true" t="shared" si="47" ref="B111:M111">IF(ISBLANK(B90),"",B90)</f>
        <v/>
      </c>
      <c r="C111" s="282" t="str">
        <f t="shared" si="47"/>
        <v/>
      </c>
      <c r="D111" s="282" t="str">
        <f t="shared" si="47"/>
        <v/>
      </c>
      <c r="E111" s="282" t="str">
        <f t="shared" si="47"/>
        <v/>
      </c>
      <c r="F111" s="282" t="str">
        <f t="shared" si="47"/>
        <v/>
      </c>
      <c r="G111" s="282" t="str">
        <f t="shared" si="47"/>
        <v/>
      </c>
      <c r="H111" s="282" t="str">
        <f t="shared" si="47"/>
        <v/>
      </c>
      <c r="I111" s="282" t="str">
        <f t="shared" si="47"/>
        <v/>
      </c>
      <c r="J111" s="282" t="str">
        <f t="shared" si="47"/>
        <v/>
      </c>
      <c r="K111" s="282" t="str">
        <f t="shared" si="47"/>
        <v/>
      </c>
      <c r="L111" s="282" t="str">
        <f t="shared" si="47"/>
        <v/>
      </c>
      <c r="M111" s="283" t="str">
        <f t="shared" si="47"/>
        <v/>
      </c>
      <c r="N111" s="541" t="str">
        <f t="shared" si="45"/>
        <v/>
      </c>
      <c r="O111" s="645"/>
    </row>
    <row r="112" spans="1:15" s="26" customFormat="1" ht="10.05" customHeight="1">
      <c r="A112" s="284">
        <f>$A$56</f>
        <v>2012</v>
      </c>
      <c r="B112" s="282" t="str">
        <f aca="true" t="shared" si="48" ref="B112:M112">IF(ISBLANK(B98),"",B98)</f>
        <v/>
      </c>
      <c r="C112" s="282" t="str">
        <f t="shared" si="48"/>
        <v/>
      </c>
      <c r="D112" s="282" t="str">
        <f t="shared" si="48"/>
        <v/>
      </c>
      <c r="E112" s="282" t="str">
        <f t="shared" si="48"/>
        <v/>
      </c>
      <c r="F112" s="282" t="str">
        <f t="shared" si="48"/>
        <v/>
      </c>
      <c r="G112" s="282" t="str">
        <f t="shared" si="48"/>
        <v/>
      </c>
      <c r="H112" s="282" t="str">
        <f t="shared" si="48"/>
        <v/>
      </c>
      <c r="I112" s="282" t="str">
        <f t="shared" si="48"/>
        <v/>
      </c>
      <c r="J112" s="282" t="str">
        <f t="shared" si="48"/>
        <v/>
      </c>
      <c r="K112" s="282" t="str">
        <f t="shared" si="48"/>
        <v/>
      </c>
      <c r="L112" s="282" t="str">
        <f t="shared" si="48"/>
        <v/>
      </c>
      <c r="M112" s="283" t="str">
        <f t="shared" si="48"/>
        <v/>
      </c>
      <c r="N112" s="644" t="str">
        <f t="shared" si="45"/>
        <v/>
      </c>
      <c r="O112" s="645"/>
    </row>
    <row r="113" spans="1:15" ht="10.05" customHeight="1" thickBot="1">
      <c r="A113" s="631" t="str">
        <f>CONCATENATE("Year-Over-Year Increase in Response Times (",$A$36,")")</f>
        <v>Year-Over-Year Increase in Response Times (Average Time)</v>
      </c>
      <c r="B113" s="632"/>
      <c r="C113" s="632"/>
      <c r="D113" s="632"/>
      <c r="E113" s="632"/>
      <c r="F113" s="632"/>
      <c r="G113" s="632"/>
      <c r="H113" s="632"/>
      <c r="I113" s="632"/>
      <c r="J113" s="632"/>
      <c r="K113" s="632"/>
      <c r="L113" s="632"/>
      <c r="M113" s="632"/>
      <c r="N113" s="632"/>
      <c r="O113" s="633"/>
    </row>
    <row r="114" spans="1:15" ht="10.05" customHeight="1">
      <c r="A114" s="277" t="str">
        <f>$A$36</f>
        <v>Average Time</v>
      </c>
      <c r="B114" s="85" t="str">
        <f>$B$35</f>
        <v>Jan.</v>
      </c>
      <c r="C114" s="85" t="str">
        <f>$C$35</f>
        <v>Feb.</v>
      </c>
      <c r="D114" s="85" t="str">
        <f>$D$35</f>
        <v>Mar.</v>
      </c>
      <c r="E114" s="85" t="str">
        <f>$E$35</f>
        <v>Apr.</v>
      </c>
      <c r="F114" s="85" t="str">
        <f>$F$35</f>
        <v>May</v>
      </c>
      <c r="G114" s="85" t="str">
        <f>$G$35</f>
        <v>Jun.</v>
      </c>
      <c r="H114" s="85" t="str">
        <f>$H$35</f>
        <v>Jul.</v>
      </c>
      <c r="I114" s="85" t="str">
        <f>$I$35</f>
        <v>Aug.</v>
      </c>
      <c r="J114" s="85" t="str">
        <f>$J$35</f>
        <v>Sep.</v>
      </c>
      <c r="K114" s="85" t="str">
        <f>$K$35</f>
        <v>Oct.</v>
      </c>
      <c r="L114" s="85" t="str">
        <f>$L$35</f>
        <v>Nov.</v>
      </c>
      <c r="M114" s="86" t="str">
        <f>$M$35</f>
        <v>Dec.</v>
      </c>
      <c r="N114" s="634" t="s">
        <v>112</v>
      </c>
      <c r="O114" s="635"/>
    </row>
    <row r="115" spans="1:15" ht="10.05" customHeight="1">
      <c r="A115" s="285" t="str">
        <f>CONCATENATE(A110," to ",A109)</f>
        <v>2014 to 2015</v>
      </c>
      <c r="B115" s="286" t="str">
        <f aca="true" t="shared" si="49" ref="B115:M115">IF(COUNTBLANK(B109:B110)&gt;0,(""),(B109-B110)/B110)</f>
        <v/>
      </c>
      <c r="C115" s="286" t="str">
        <f t="shared" si="49"/>
        <v/>
      </c>
      <c r="D115" s="286" t="str">
        <f t="shared" si="49"/>
        <v/>
      </c>
      <c r="E115" s="286" t="str">
        <f t="shared" si="49"/>
        <v/>
      </c>
      <c r="F115" s="286" t="str">
        <f t="shared" si="49"/>
        <v/>
      </c>
      <c r="G115" s="286" t="str">
        <f t="shared" si="49"/>
        <v/>
      </c>
      <c r="H115" s="286" t="str">
        <f t="shared" si="49"/>
        <v/>
      </c>
      <c r="I115" s="286" t="str">
        <f t="shared" si="49"/>
        <v/>
      </c>
      <c r="J115" s="286" t="str">
        <f t="shared" si="49"/>
        <v/>
      </c>
      <c r="K115" s="286" t="str">
        <f t="shared" si="49"/>
        <v/>
      </c>
      <c r="L115" s="286" t="str">
        <f t="shared" si="49"/>
        <v/>
      </c>
      <c r="M115" s="287" t="str">
        <f t="shared" si="49"/>
        <v/>
      </c>
      <c r="N115" s="636" t="str">
        <f>IF(ISERROR((AVERAGE(B115:M115))/12*COUNT(B115:M115)),"",(AVERAGE(B115:M115))/12*COUNT(B115:M115))</f>
        <v/>
      </c>
      <c r="O115" s="637"/>
    </row>
    <row r="116" spans="1:15" ht="10.05" customHeight="1">
      <c r="A116" s="288" t="str">
        <f>CONCATENATE(A111," to ",A110)</f>
        <v>2013 to 2014</v>
      </c>
      <c r="B116" s="289" t="str">
        <f aca="true" t="shared" si="50" ref="B116:M116">IF(COUNTBLANK(B110:B111)&gt;0,(""),(B110-B111)/B111)</f>
        <v/>
      </c>
      <c r="C116" s="289" t="str">
        <f t="shared" si="50"/>
        <v/>
      </c>
      <c r="D116" s="289" t="str">
        <f t="shared" si="50"/>
        <v/>
      </c>
      <c r="E116" s="289" t="str">
        <f t="shared" si="50"/>
        <v/>
      </c>
      <c r="F116" s="289" t="str">
        <f t="shared" si="50"/>
        <v/>
      </c>
      <c r="G116" s="289" t="str">
        <f t="shared" si="50"/>
        <v/>
      </c>
      <c r="H116" s="289" t="str">
        <f t="shared" si="50"/>
        <v/>
      </c>
      <c r="I116" s="289" t="str">
        <f t="shared" si="50"/>
        <v/>
      </c>
      <c r="J116" s="289" t="str">
        <f t="shared" si="50"/>
        <v/>
      </c>
      <c r="K116" s="289" t="str">
        <f t="shared" si="50"/>
        <v/>
      </c>
      <c r="L116" s="289" t="str">
        <f t="shared" si="50"/>
        <v/>
      </c>
      <c r="M116" s="290" t="str">
        <f t="shared" si="50"/>
        <v/>
      </c>
      <c r="N116" s="620" t="str">
        <f>IF(ISERROR((AVERAGE(B116:M116))/12*COUNT(B116:M116)),"",(AVERAGE(B116:M116))/12*COUNT(B116:M116))</f>
        <v/>
      </c>
      <c r="O116" s="621"/>
    </row>
    <row r="117" spans="1:15" ht="10.05" customHeight="1" thickBot="1">
      <c r="A117" s="288" t="str">
        <f>CONCATENATE(A112," to ",A111)</f>
        <v>2012 to 2013</v>
      </c>
      <c r="B117" s="289" t="str">
        <f aca="true" t="shared" si="51" ref="B117:M117">IF(COUNTBLANK(B111:B112)&gt;0,(""),(B111-B112)/B112)</f>
        <v/>
      </c>
      <c r="C117" s="289" t="str">
        <f t="shared" si="51"/>
        <v/>
      </c>
      <c r="D117" s="289" t="str">
        <f t="shared" si="51"/>
        <v/>
      </c>
      <c r="E117" s="289" t="str">
        <f t="shared" si="51"/>
        <v/>
      </c>
      <c r="F117" s="289" t="str">
        <f t="shared" si="51"/>
        <v/>
      </c>
      <c r="G117" s="289" t="str">
        <f t="shared" si="51"/>
        <v/>
      </c>
      <c r="H117" s="289" t="str">
        <f t="shared" si="51"/>
        <v/>
      </c>
      <c r="I117" s="289" t="str">
        <f t="shared" si="51"/>
        <v/>
      </c>
      <c r="J117" s="289" t="str">
        <f t="shared" si="51"/>
        <v/>
      </c>
      <c r="K117" s="289" t="str">
        <f t="shared" si="51"/>
        <v/>
      </c>
      <c r="L117" s="289" t="str">
        <f t="shared" si="51"/>
        <v/>
      </c>
      <c r="M117" s="290" t="str">
        <f t="shared" si="51"/>
        <v/>
      </c>
      <c r="N117" s="622" t="str">
        <f>IF(ISERROR((AVERAGE(B117:M117))/12*COUNT(B117:M117)),"",(AVERAGE(B117:M117))/12*COUNT(B117:M117))</f>
        <v/>
      </c>
      <c r="O117" s="621"/>
    </row>
    <row r="118" spans="1:15" ht="10.05" customHeight="1" thickBot="1">
      <c r="A118" s="623" t="s">
        <v>20</v>
      </c>
      <c r="B118" s="624"/>
      <c r="C118" s="291">
        <f>COUNTIF(B109:M112,"&gt;0")</f>
        <v>0</v>
      </c>
      <c r="D118" s="625" t="s">
        <v>21</v>
      </c>
      <c r="E118" s="626"/>
      <c r="F118" s="626"/>
      <c r="G118" s="291">
        <f>COUNT(B115:M117)</f>
        <v>0</v>
      </c>
      <c r="H118" s="625"/>
      <c r="I118" s="627"/>
      <c r="J118" s="292"/>
      <c r="K118" s="628" t="s">
        <v>43</v>
      </c>
      <c r="L118" s="627"/>
      <c r="M118" s="627"/>
      <c r="N118" s="629">
        <f>SUM(N115:N117)</f>
        <v>0</v>
      </c>
      <c r="O118" s="630"/>
    </row>
    <row r="119" spans="1:15" ht="4.5" customHeight="1" thickBot="1" thickTop="1">
      <c r="A119" s="293"/>
      <c r="B119" s="293"/>
      <c r="C119" s="293"/>
      <c r="D119" s="293"/>
      <c r="E119" s="293"/>
      <c r="F119" s="293"/>
      <c r="G119" s="293"/>
      <c r="H119" s="293"/>
      <c r="I119" s="293"/>
      <c r="J119" s="293"/>
      <c r="K119" s="293"/>
      <c r="L119" s="293"/>
      <c r="M119" s="293"/>
      <c r="N119" s="294" t="str">
        <f>IF(COUNTIF(B119:M119,"&gt;0")=12,SUM(B119:M119),"")</f>
        <v/>
      </c>
      <c r="O119" s="295"/>
    </row>
    <row r="120" spans="1:15" ht="10.05" customHeight="1" thickTop="1">
      <c r="A120" s="638" t="str">
        <f>CONCATENATE($A$37," for Dispatch Response")</f>
        <v>85th Percentile for Dispatch Response</v>
      </c>
      <c r="B120" s="639"/>
      <c r="C120" s="639"/>
      <c r="D120" s="639"/>
      <c r="E120" s="639"/>
      <c r="F120" s="639"/>
      <c r="G120" s="639"/>
      <c r="H120" s="639"/>
      <c r="I120" s="639"/>
      <c r="J120" s="639"/>
      <c r="K120" s="639"/>
      <c r="L120" s="639"/>
      <c r="M120" s="639"/>
      <c r="N120" s="639"/>
      <c r="O120" s="640"/>
    </row>
    <row r="121" spans="1:15" ht="10.05" customHeight="1" thickBot="1">
      <c r="A121" s="631" t="str">
        <f>$A$107</f>
        <v>Year-Over-Year Increase in Response Times (Average Time)</v>
      </c>
      <c r="B121" s="632"/>
      <c r="C121" s="632"/>
      <c r="D121" s="632"/>
      <c r="E121" s="632"/>
      <c r="F121" s="632"/>
      <c r="G121" s="632"/>
      <c r="H121" s="632"/>
      <c r="I121" s="632"/>
      <c r="J121" s="632"/>
      <c r="K121" s="632"/>
      <c r="L121" s="632"/>
      <c r="M121" s="632"/>
      <c r="N121" s="632"/>
      <c r="O121" s="633"/>
    </row>
    <row r="122" spans="1:15" ht="10.05" customHeight="1">
      <c r="A122" s="277" t="str">
        <f>$A$37</f>
        <v>85th Percentile</v>
      </c>
      <c r="B122" s="85" t="str">
        <f>$B$35</f>
        <v>Jan.</v>
      </c>
      <c r="C122" s="85" t="str">
        <f>$C$35</f>
        <v>Feb.</v>
      </c>
      <c r="D122" s="85" t="str">
        <f>$D$35</f>
        <v>Mar.</v>
      </c>
      <c r="E122" s="85" t="str">
        <f>$E$35</f>
        <v>Apr.</v>
      </c>
      <c r="F122" s="85" t="str">
        <f>$F$35</f>
        <v>May</v>
      </c>
      <c r="G122" s="85" t="str">
        <f>$G$35</f>
        <v>Jun.</v>
      </c>
      <c r="H122" s="85" t="str">
        <f>$H$35</f>
        <v>Jul.</v>
      </c>
      <c r="I122" s="85" t="str">
        <f>$I$35</f>
        <v>Aug.</v>
      </c>
      <c r="J122" s="85" t="str">
        <f>$J$35</f>
        <v>Sep.</v>
      </c>
      <c r="K122" s="85" t="str">
        <f>$K$35</f>
        <v>Oct.</v>
      </c>
      <c r="L122" s="85" t="str">
        <f>$L$35</f>
        <v>Nov.</v>
      </c>
      <c r="M122" s="86" t="str">
        <f>$M$35</f>
        <v>Dec.</v>
      </c>
      <c r="N122" s="535" t="str">
        <f>$N$35</f>
        <v>12 Mo. Avg.</v>
      </c>
      <c r="O122" s="641"/>
    </row>
    <row r="123" spans="1:15" ht="10.05" customHeight="1">
      <c r="A123" s="278">
        <f>$A$35</f>
        <v>2015</v>
      </c>
      <c r="B123" s="279" t="str">
        <f aca="true" t="shared" si="52" ref="B123:M123">IF(ISBLANK(B37),"",B37)</f>
        <v/>
      </c>
      <c r="C123" s="279" t="str">
        <f t="shared" si="52"/>
        <v/>
      </c>
      <c r="D123" s="279" t="str">
        <f t="shared" si="52"/>
        <v/>
      </c>
      <c r="E123" s="279" t="str">
        <f t="shared" si="52"/>
        <v/>
      </c>
      <c r="F123" s="279" t="str">
        <f t="shared" si="52"/>
        <v/>
      </c>
      <c r="G123" s="279" t="str">
        <f t="shared" si="52"/>
        <v/>
      </c>
      <c r="H123" s="279" t="str">
        <f t="shared" si="52"/>
        <v/>
      </c>
      <c r="I123" s="279" t="str">
        <f t="shared" si="52"/>
        <v/>
      </c>
      <c r="J123" s="279" t="str">
        <f t="shared" si="52"/>
        <v/>
      </c>
      <c r="K123" s="279" t="str">
        <f t="shared" si="52"/>
        <v/>
      </c>
      <c r="L123" s="279" t="str">
        <f t="shared" si="52"/>
        <v/>
      </c>
      <c r="M123" s="280" t="str">
        <f t="shared" si="52"/>
        <v/>
      </c>
      <c r="N123" s="642" t="str">
        <f aca="true" t="shared" si="53" ref="N123:N126">IF(COUNTIF(B123:M123,"&gt;0")=12,AVERAGE(B123:M123),"")</f>
        <v/>
      </c>
      <c r="O123" s="643"/>
    </row>
    <row r="124" spans="1:15" ht="10.05" customHeight="1">
      <c r="A124" s="281">
        <f>$A$42</f>
        <v>2014</v>
      </c>
      <c r="B124" s="282" t="str">
        <f aca="true" t="shared" si="54" ref="B124:M124">IF(ISBLANK(B44),"",B44)</f>
        <v/>
      </c>
      <c r="C124" s="282" t="str">
        <f t="shared" si="54"/>
        <v/>
      </c>
      <c r="D124" s="282" t="str">
        <f t="shared" si="54"/>
        <v/>
      </c>
      <c r="E124" s="282" t="str">
        <f t="shared" si="54"/>
        <v/>
      </c>
      <c r="F124" s="282" t="str">
        <f t="shared" si="54"/>
        <v/>
      </c>
      <c r="G124" s="282" t="str">
        <f t="shared" si="54"/>
        <v/>
      </c>
      <c r="H124" s="282" t="str">
        <f t="shared" si="54"/>
        <v/>
      </c>
      <c r="I124" s="282" t="str">
        <f t="shared" si="54"/>
        <v/>
      </c>
      <c r="J124" s="282" t="str">
        <f t="shared" si="54"/>
        <v/>
      </c>
      <c r="K124" s="282" t="str">
        <f t="shared" si="54"/>
        <v/>
      </c>
      <c r="L124" s="282" t="str">
        <f t="shared" si="54"/>
        <v/>
      </c>
      <c r="M124" s="283" t="str">
        <f t="shared" si="54"/>
        <v/>
      </c>
      <c r="N124" s="644" t="str">
        <f t="shared" si="53"/>
        <v/>
      </c>
      <c r="O124" s="645"/>
    </row>
    <row r="125" spans="1:15" ht="10.05" customHeight="1">
      <c r="A125" s="281">
        <f>$A$49</f>
        <v>2013</v>
      </c>
      <c r="B125" s="282" t="str">
        <f aca="true" t="shared" si="55" ref="B125:M125">IF(ISBLANK(B51),"",B51)</f>
        <v/>
      </c>
      <c r="C125" s="282" t="str">
        <f t="shared" si="55"/>
        <v/>
      </c>
      <c r="D125" s="282" t="str">
        <f t="shared" si="55"/>
        <v/>
      </c>
      <c r="E125" s="282" t="str">
        <f t="shared" si="55"/>
        <v/>
      </c>
      <c r="F125" s="282" t="str">
        <f t="shared" si="55"/>
        <v/>
      </c>
      <c r="G125" s="282" t="str">
        <f t="shared" si="55"/>
        <v/>
      </c>
      <c r="H125" s="282" t="str">
        <f t="shared" si="55"/>
        <v/>
      </c>
      <c r="I125" s="282" t="str">
        <f t="shared" si="55"/>
        <v/>
      </c>
      <c r="J125" s="282" t="str">
        <f t="shared" si="55"/>
        <v/>
      </c>
      <c r="K125" s="282" t="str">
        <f t="shared" si="55"/>
        <v/>
      </c>
      <c r="L125" s="282" t="str">
        <f t="shared" si="55"/>
        <v/>
      </c>
      <c r="M125" s="283" t="str">
        <f t="shared" si="55"/>
        <v/>
      </c>
      <c r="N125" s="541" t="str">
        <f t="shared" si="53"/>
        <v/>
      </c>
      <c r="O125" s="645"/>
    </row>
    <row r="126" spans="1:15" s="26" customFormat="1" ht="10.05" customHeight="1">
      <c r="A126" s="284">
        <f>$A$56</f>
        <v>2012</v>
      </c>
      <c r="B126" s="282" t="str">
        <f aca="true" t="shared" si="56" ref="B126:M126">IF(ISBLANK(B58),"",B58)</f>
        <v/>
      </c>
      <c r="C126" s="282" t="str">
        <f t="shared" si="56"/>
        <v/>
      </c>
      <c r="D126" s="282" t="str">
        <f t="shared" si="56"/>
        <v/>
      </c>
      <c r="E126" s="282" t="str">
        <f t="shared" si="56"/>
        <v/>
      </c>
      <c r="F126" s="282" t="str">
        <f t="shared" si="56"/>
        <v/>
      </c>
      <c r="G126" s="282" t="str">
        <f t="shared" si="56"/>
        <v/>
      </c>
      <c r="H126" s="282" t="str">
        <f t="shared" si="56"/>
        <v/>
      </c>
      <c r="I126" s="282" t="str">
        <f t="shared" si="56"/>
        <v/>
      </c>
      <c r="J126" s="282" t="str">
        <f t="shared" si="56"/>
        <v/>
      </c>
      <c r="K126" s="282" t="str">
        <f t="shared" si="56"/>
        <v/>
      </c>
      <c r="L126" s="282" t="str">
        <f t="shared" si="56"/>
        <v/>
      </c>
      <c r="M126" s="283" t="str">
        <f t="shared" si="56"/>
        <v/>
      </c>
      <c r="N126" s="644" t="str">
        <f t="shared" si="53"/>
        <v/>
      </c>
      <c r="O126" s="645"/>
    </row>
    <row r="127" spans="1:15" s="26" customFormat="1" ht="10.05" customHeight="1" thickBot="1">
      <c r="A127" s="631" t="str">
        <f>CONCATENATE("Year-Over-Year Increase in Response Times (",$A$37,")")</f>
        <v>Year-Over-Year Increase in Response Times (85th Percentile)</v>
      </c>
      <c r="B127" s="632"/>
      <c r="C127" s="632"/>
      <c r="D127" s="632"/>
      <c r="E127" s="632"/>
      <c r="F127" s="632"/>
      <c r="G127" s="632"/>
      <c r="H127" s="632"/>
      <c r="I127" s="632"/>
      <c r="J127" s="632"/>
      <c r="K127" s="632"/>
      <c r="L127" s="632"/>
      <c r="M127" s="632"/>
      <c r="N127" s="632"/>
      <c r="O127" s="633"/>
    </row>
    <row r="128" spans="1:15" s="26" customFormat="1" ht="10.05" customHeight="1">
      <c r="A128" s="277" t="str">
        <f>$A$37</f>
        <v>85th Percentile</v>
      </c>
      <c r="B128" s="85" t="str">
        <f>$B$35</f>
        <v>Jan.</v>
      </c>
      <c r="C128" s="85" t="str">
        <f>$C$35</f>
        <v>Feb.</v>
      </c>
      <c r="D128" s="85" t="str">
        <f>$D$35</f>
        <v>Mar.</v>
      </c>
      <c r="E128" s="85" t="str">
        <f>$E$35</f>
        <v>Apr.</v>
      </c>
      <c r="F128" s="85" t="str">
        <f>$F$35</f>
        <v>May</v>
      </c>
      <c r="G128" s="85" t="str">
        <f>$G$35</f>
        <v>Jun.</v>
      </c>
      <c r="H128" s="85" t="str">
        <f>$H$35</f>
        <v>Jul.</v>
      </c>
      <c r="I128" s="85" t="str">
        <f>$I$35</f>
        <v>Aug.</v>
      </c>
      <c r="J128" s="85" t="str">
        <f>$J$35</f>
        <v>Sep.</v>
      </c>
      <c r="K128" s="85" t="str">
        <f>$K$35</f>
        <v>Oct.</v>
      </c>
      <c r="L128" s="85" t="str">
        <f>$L$35</f>
        <v>Nov.</v>
      </c>
      <c r="M128" s="86" t="str">
        <f>$M$35</f>
        <v>Dec.</v>
      </c>
      <c r="N128" s="634" t="str">
        <f>N114</f>
        <v>Weighted Avg</v>
      </c>
      <c r="O128" s="635"/>
    </row>
    <row r="129" spans="1:15" s="26" customFormat="1" ht="10.05" customHeight="1">
      <c r="A129" s="285" t="str">
        <f>CONCATENATE(A124," to ",A123)</f>
        <v>2014 to 2015</v>
      </c>
      <c r="B129" s="286" t="str">
        <f aca="true" t="shared" si="57" ref="B129:M129">IF(COUNTBLANK(B123:B124)&gt;0,(""),(B123-B124)/B124)</f>
        <v/>
      </c>
      <c r="C129" s="286" t="str">
        <f t="shared" si="57"/>
        <v/>
      </c>
      <c r="D129" s="286" t="str">
        <f t="shared" si="57"/>
        <v/>
      </c>
      <c r="E129" s="286" t="str">
        <f t="shared" si="57"/>
        <v/>
      </c>
      <c r="F129" s="286" t="str">
        <f t="shared" si="57"/>
        <v/>
      </c>
      <c r="G129" s="286" t="str">
        <f t="shared" si="57"/>
        <v/>
      </c>
      <c r="H129" s="286" t="str">
        <f t="shared" si="57"/>
        <v/>
      </c>
      <c r="I129" s="286" t="str">
        <f t="shared" si="57"/>
        <v/>
      </c>
      <c r="J129" s="286" t="str">
        <f t="shared" si="57"/>
        <v/>
      </c>
      <c r="K129" s="286" t="str">
        <f t="shared" si="57"/>
        <v/>
      </c>
      <c r="L129" s="286" t="str">
        <f t="shared" si="57"/>
        <v/>
      </c>
      <c r="M129" s="287" t="str">
        <f t="shared" si="57"/>
        <v/>
      </c>
      <c r="N129" s="636" t="str">
        <f>IF(ISERROR((AVERAGE(B129:M129))/12*COUNT(B129:M129)),"",(AVERAGE(B129:M129))/12*COUNT(B129:M129))</f>
        <v/>
      </c>
      <c r="O129" s="637"/>
    </row>
    <row r="130" spans="1:15" s="26" customFormat="1" ht="10.05" customHeight="1">
      <c r="A130" s="288" t="str">
        <f>CONCATENATE(A125," to ",A124)</f>
        <v>2013 to 2014</v>
      </c>
      <c r="B130" s="289" t="str">
        <f aca="true" t="shared" si="58" ref="B130:M130">IF(COUNTBLANK(B124:B125)&gt;0,(""),(B124-B125)/B125)</f>
        <v/>
      </c>
      <c r="C130" s="289" t="str">
        <f t="shared" si="58"/>
        <v/>
      </c>
      <c r="D130" s="289" t="str">
        <f t="shared" si="58"/>
        <v/>
      </c>
      <c r="E130" s="289" t="str">
        <f t="shared" si="58"/>
        <v/>
      </c>
      <c r="F130" s="289" t="str">
        <f t="shared" si="58"/>
        <v/>
      </c>
      <c r="G130" s="289" t="str">
        <f t="shared" si="58"/>
        <v/>
      </c>
      <c r="H130" s="289" t="str">
        <f t="shared" si="58"/>
        <v/>
      </c>
      <c r="I130" s="289" t="str">
        <f t="shared" si="58"/>
        <v/>
      </c>
      <c r="J130" s="289" t="str">
        <f t="shared" si="58"/>
        <v/>
      </c>
      <c r="K130" s="289" t="str">
        <f t="shared" si="58"/>
        <v/>
      </c>
      <c r="L130" s="289" t="str">
        <f t="shared" si="58"/>
        <v/>
      </c>
      <c r="M130" s="290" t="str">
        <f t="shared" si="58"/>
        <v/>
      </c>
      <c r="N130" s="620" t="str">
        <f>IF(ISERROR((AVERAGE(B130:M130))/12*COUNT(B130:M130)),"",(AVERAGE(B130:M130))/12*COUNT(B130:M130))</f>
        <v/>
      </c>
      <c r="O130" s="621"/>
    </row>
    <row r="131" spans="1:15" s="26" customFormat="1" ht="10.05" customHeight="1" thickBot="1">
      <c r="A131" s="288" t="str">
        <f>CONCATENATE(A126," to ",A125)</f>
        <v>2012 to 2013</v>
      </c>
      <c r="B131" s="289" t="str">
        <f aca="true" t="shared" si="59" ref="B131:M131">IF(COUNTBLANK(B125:B126)&gt;0,(""),(B125-B126)/B126)</f>
        <v/>
      </c>
      <c r="C131" s="289" t="str">
        <f t="shared" si="59"/>
        <v/>
      </c>
      <c r="D131" s="289" t="str">
        <f t="shared" si="59"/>
        <v/>
      </c>
      <c r="E131" s="289" t="str">
        <f t="shared" si="59"/>
        <v/>
      </c>
      <c r="F131" s="289" t="str">
        <f t="shared" si="59"/>
        <v/>
      </c>
      <c r="G131" s="289" t="str">
        <f t="shared" si="59"/>
        <v/>
      </c>
      <c r="H131" s="289" t="str">
        <f t="shared" si="59"/>
        <v/>
      </c>
      <c r="I131" s="289" t="str">
        <f t="shared" si="59"/>
        <v/>
      </c>
      <c r="J131" s="289" t="str">
        <f t="shared" si="59"/>
        <v/>
      </c>
      <c r="K131" s="289" t="str">
        <f t="shared" si="59"/>
        <v/>
      </c>
      <c r="L131" s="289" t="str">
        <f t="shared" si="59"/>
        <v/>
      </c>
      <c r="M131" s="290" t="str">
        <f t="shared" si="59"/>
        <v/>
      </c>
      <c r="N131" s="622" t="str">
        <f>IF(ISERROR((AVERAGE(B131:M131))/12*COUNT(B131:M131)),"",(AVERAGE(B131:M131))/12*COUNT(B131:M131))</f>
        <v/>
      </c>
      <c r="O131" s="621"/>
    </row>
    <row r="132" spans="1:15" s="26" customFormat="1" ht="10.05" customHeight="1" thickBot="1">
      <c r="A132" s="623" t="s">
        <v>20</v>
      </c>
      <c r="B132" s="624"/>
      <c r="C132" s="291">
        <f>COUNTIF(B123:M126,"&gt;0")</f>
        <v>0</v>
      </c>
      <c r="D132" s="625" t="s">
        <v>21</v>
      </c>
      <c r="E132" s="626"/>
      <c r="F132" s="626"/>
      <c r="G132" s="291">
        <f>COUNT(B129:M131)</f>
        <v>0</v>
      </c>
      <c r="H132" s="625"/>
      <c r="I132" s="627"/>
      <c r="J132" s="292"/>
      <c r="K132" s="628" t="s">
        <v>43</v>
      </c>
      <c r="L132" s="627"/>
      <c r="M132" s="627"/>
      <c r="N132" s="629">
        <f>SUM(N129:N131)</f>
        <v>0</v>
      </c>
      <c r="O132" s="630"/>
    </row>
    <row r="133" spans="1:15" ht="10.05" customHeight="1" thickTop="1">
      <c r="A133" s="304" t="s">
        <v>42</v>
      </c>
      <c r="B133" s="305"/>
      <c r="C133" s="305"/>
      <c r="D133" s="305"/>
      <c r="E133" s="305"/>
      <c r="F133" s="305"/>
      <c r="G133" s="305"/>
      <c r="H133" s="305"/>
      <c r="I133" s="305"/>
      <c r="J133" s="305"/>
      <c r="K133" s="305"/>
      <c r="L133" s="305"/>
      <c r="M133" s="305"/>
      <c r="N133" s="307" t="s">
        <v>145</v>
      </c>
      <c r="O133" s="27"/>
    </row>
    <row r="134" spans="1:15" ht="4.95" customHeight="1" thickBot="1">
      <c r="A134" s="4"/>
      <c r="B134" s="4"/>
      <c r="C134" s="4"/>
      <c r="D134" s="4"/>
      <c r="E134" s="4"/>
      <c r="F134" s="4"/>
      <c r="G134" s="4"/>
      <c r="H134" s="4"/>
      <c r="I134" s="4"/>
      <c r="J134" s="4"/>
      <c r="K134" s="4"/>
      <c r="L134" s="4"/>
      <c r="M134" s="4"/>
      <c r="N134" s="5"/>
      <c r="O134" s="5"/>
    </row>
    <row r="135" spans="1:15" ht="14.4" customHeight="1" thickBot="1">
      <c r="A135" s="6" t="s">
        <v>14</v>
      </c>
      <c r="B135" s="399" t="str">
        <f>$B$3</f>
        <v>XYZ Taxi Ltd.</v>
      </c>
      <c r="C135" s="400"/>
      <c r="D135" s="400"/>
      <c r="E135" s="400"/>
      <c r="F135" s="400"/>
      <c r="G135" s="400"/>
      <c r="H135" s="401"/>
      <c r="I135" s="7"/>
      <c r="J135" s="8"/>
      <c r="K135" s="9" t="s">
        <v>17</v>
      </c>
      <c r="L135" s="402">
        <f>$L$3</f>
        <v>42299</v>
      </c>
      <c r="M135" s="403"/>
      <c r="N135" s="404"/>
      <c r="O135" s="5"/>
    </row>
    <row r="136" spans="1:15" ht="4.05" customHeight="1" thickBot="1">
      <c r="A136" s="6"/>
      <c r="B136" s="10"/>
      <c r="C136" s="10"/>
      <c r="D136" s="10"/>
      <c r="E136" s="10"/>
      <c r="F136" s="10"/>
      <c r="G136" s="10"/>
      <c r="H136" s="10"/>
      <c r="I136" s="10"/>
      <c r="J136" s="8"/>
      <c r="K136" s="8"/>
      <c r="L136" s="8"/>
      <c r="M136" s="8"/>
      <c r="N136" s="5"/>
      <c r="O136" s="5"/>
    </row>
    <row r="137" spans="1:15" ht="10.05" customHeight="1" thickBot="1" thickTop="1">
      <c r="A137" s="618" t="s">
        <v>91</v>
      </c>
      <c r="B137" s="619"/>
      <c r="C137" s="619"/>
      <c r="D137" s="619"/>
      <c r="E137" s="619"/>
      <c r="F137" s="618" t="s">
        <v>92</v>
      </c>
      <c r="G137" s="619"/>
      <c r="H137" s="619"/>
      <c r="I137" s="618" t="s">
        <v>93</v>
      </c>
      <c r="J137" s="619"/>
      <c r="K137" s="619"/>
      <c r="L137" s="618" t="s">
        <v>94</v>
      </c>
      <c r="M137" s="619"/>
      <c r="N137" s="619"/>
      <c r="O137" s="296"/>
    </row>
    <row r="138" spans="1:15" ht="3" customHeight="1" thickTop="1">
      <c r="A138" s="6"/>
      <c r="B138" s="10"/>
      <c r="C138" s="10"/>
      <c r="D138" s="10"/>
      <c r="E138" s="10"/>
      <c r="F138" s="10"/>
      <c r="G138" s="10"/>
      <c r="H138" s="10"/>
      <c r="I138" s="10"/>
      <c r="J138" s="8"/>
      <c r="K138" s="8"/>
      <c r="L138" s="8"/>
      <c r="M138" s="8"/>
      <c r="N138" s="5"/>
      <c r="O138" s="5"/>
    </row>
    <row r="139" spans="1:14" ht="3.45" customHeight="1" thickBot="1">
      <c r="A139"/>
      <c r="B139"/>
      <c r="C139"/>
      <c r="D139"/>
      <c r="E139"/>
      <c r="F139"/>
      <c r="G139"/>
      <c r="H139"/>
      <c r="I139"/>
      <c r="J139"/>
      <c r="K139"/>
      <c r="L139"/>
      <c r="M139"/>
      <c r="N139"/>
    </row>
    <row r="140" spans="1:15" ht="11.55" customHeight="1" thickBot="1" thickTop="1">
      <c r="A140" s="408" t="s">
        <v>108</v>
      </c>
      <c r="B140" s="409"/>
      <c r="C140" s="409"/>
      <c r="D140" s="409"/>
      <c r="E140" s="409"/>
      <c r="F140" s="409"/>
      <c r="G140" s="409"/>
      <c r="H140" s="409"/>
      <c r="I140" s="409"/>
      <c r="J140" s="409"/>
      <c r="K140" s="409"/>
      <c r="L140" s="409"/>
      <c r="M140" s="409"/>
      <c r="N140" s="409"/>
      <c r="O140" s="617"/>
    </row>
    <row r="141" spans="1:14" ht="3.45" customHeight="1" thickBot="1" thickTop="1">
      <c r="A141"/>
      <c r="B141"/>
      <c r="C141"/>
      <c r="D141"/>
      <c r="E141"/>
      <c r="F141"/>
      <c r="G141"/>
      <c r="H141"/>
      <c r="I141"/>
      <c r="J141"/>
      <c r="K141"/>
      <c r="L141"/>
      <c r="M141"/>
      <c r="N141"/>
    </row>
    <row r="142" spans="1:15" ht="11.55" customHeight="1" thickTop="1">
      <c r="A142" s="612" t="str">
        <f>$A$38</f>
        <v>Trips 0 - 10 min</v>
      </c>
      <c r="B142" s="613"/>
      <c r="C142" s="613"/>
      <c r="D142" s="613"/>
      <c r="E142" s="613"/>
      <c r="F142" s="613"/>
      <c r="G142" s="613"/>
      <c r="H142" s="613"/>
      <c r="I142" s="613"/>
      <c r="J142" s="613"/>
      <c r="K142" s="613"/>
      <c r="L142" s="613"/>
      <c r="M142" s="613"/>
      <c r="N142" s="613"/>
      <c r="O142" s="614"/>
    </row>
    <row r="143" spans="1:15" ht="11.55" customHeight="1" thickBot="1">
      <c r="A143" s="607" t="s">
        <v>44</v>
      </c>
      <c r="B143" s="608"/>
      <c r="C143" s="608"/>
      <c r="D143" s="608"/>
      <c r="E143" s="608"/>
      <c r="F143" s="608"/>
      <c r="G143" s="608"/>
      <c r="H143" s="608"/>
      <c r="I143" s="608"/>
      <c r="J143" s="608"/>
      <c r="K143" s="608"/>
      <c r="L143" s="608"/>
      <c r="M143" s="608"/>
      <c r="N143" s="608"/>
      <c r="O143" s="609"/>
    </row>
    <row r="144" spans="1:15" ht="13.2" customHeight="1">
      <c r="A144" s="115" t="str">
        <f>$A$38</f>
        <v>Trips 0 - 10 min</v>
      </c>
      <c r="B144" s="11" t="str">
        <f>$B$35</f>
        <v>Jan.</v>
      </c>
      <c r="C144" s="11" t="str">
        <f>$C$35</f>
        <v>Feb.</v>
      </c>
      <c r="D144" s="11" t="str">
        <f>$D$35</f>
        <v>Mar.</v>
      </c>
      <c r="E144" s="11" t="str">
        <f>$E$35</f>
        <v>Apr.</v>
      </c>
      <c r="F144" s="11" t="str">
        <f>$F$35</f>
        <v>May</v>
      </c>
      <c r="G144" s="11" t="str">
        <f>$G$35</f>
        <v>Jun.</v>
      </c>
      <c r="H144" s="11" t="str">
        <f>$H$35</f>
        <v>Jul.</v>
      </c>
      <c r="I144" s="11" t="str">
        <f>$I$35</f>
        <v>Aug.</v>
      </c>
      <c r="J144" s="11" t="str">
        <f>$J$35</f>
        <v>Sep.</v>
      </c>
      <c r="K144" s="11" t="str">
        <f>$K$35</f>
        <v>Oct.</v>
      </c>
      <c r="L144" s="11" t="str">
        <f>$L$35</f>
        <v>Nov.</v>
      </c>
      <c r="M144" s="12" t="str">
        <f>$M$35</f>
        <v>Dec.</v>
      </c>
      <c r="N144" s="610" t="str">
        <f>$N$35</f>
        <v>12 Mo. Avg.</v>
      </c>
      <c r="O144" s="604"/>
    </row>
    <row r="145" spans="1:15" ht="10.05" customHeight="1">
      <c r="A145" s="116">
        <f>$A$35</f>
        <v>2015</v>
      </c>
      <c r="B145" s="121" t="str">
        <f aca="true" t="shared" si="60" ref="B145:M145">IF(ISBLANK(B38),"",B38)</f>
        <v/>
      </c>
      <c r="C145" s="121" t="str">
        <f t="shared" si="60"/>
        <v/>
      </c>
      <c r="D145" s="121" t="str">
        <f t="shared" si="60"/>
        <v/>
      </c>
      <c r="E145" s="121" t="str">
        <f t="shared" si="60"/>
        <v/>
      </c>
      <c r="F145" s="121" t="str">
        <f t="shared" si="60"/>
        <v/>
      </c>
      <c r="G145" s="121" t="str">
        <f t="shared" si="60"/>
        <v/>
      </c>
      <c r="H145" s="121" t="str">
        <f t="shared" si="60"/>
        <v/>
      </c>
      <c r="I145" s="121" t="str">
        <f t="shared" si="60"/>
        <v/>
      </c>
      <c r="J145" s="121" t="str">
        <f t="shared" si="60"/>
        <v/>
      </c>
      <c r="K145" s="121" t="str">
        <f t="shared" si="60"/>
        <v/>
      </c>
      <c r="L145" s="121" t="str">
        <f t="shared" si="60"/>
        <v/>
      </c>
      <c r="M145" s="122" t="str">
        <f t="shared" si="60"/>
        <v/>
      </c>
      <c r="N145" s="499" t="str">
        <f>N38</f>
        <v/>
      </c>
      <c r="O145" s="611"/>
    </row>
    <row r="146" spans="1:15" ht="10.05" customHeight="1">
      <c r="A146" s="117">
        <f>$A$42</f>
        <v>2014</v>
      </c>
      <c r="B146" s="15" t="str">
        <f aca="true" t="shared" si="61" ref="B146:M146">IF(ISBLANK(B45),"",B45)</f>
        <v/>
      </c>
      <c r="C146" s="15" t="str">
        <f t="shared" si="61"/>
        <v/>
      </c>
      <c r="D146" s="15" t="str">
        <f t="shared" si="61"/>
        <v/>
      </c>
      <c r="E146" s="15" t="str">
        <f t="shared" si="61"/>
        <v/>
      </c>
      <c r="F146" s="15" t="str">
        <f t="shared" si="61"/>
        <v/>
      </c>
      <c r="G146" s="15" t="str">
        <f t="shared" si="61"/>
        <v/>
      </c>
      <c r="H146" s="15" t="str">
        <f t="shared" si="61"/>
        <v/>
      </c>
      <c r="I146" s="15" t="str">
        <f t="shared" si="61"/>
        <v/>
      </c>
      <c r="J146" s="15" t="str">
        <f t="shared" si="61"/>
        <v/>
      </c>
      <c r="K146" s="15" t="str">
        <f t="shared" si="61"/>
        <v/>
      </c>
      <c r="L146" s="15" t="str">
        <f t="shared" si="61"/>
        <v/>
      </c>
      <c r="M146" s="16" t="str">
        <f t="shared" si="61"/>
        <v/>
      </c>
      <c r="N146" s="461" t="str">
        <f>N45</f>
        <v/>
      </c>
      <c r="O146" s="600"/>
    </row>
    <row r="147" spans="1:15" ht="10.05" customHeight="1">
      <c r="A147" s="117">
        <f>$A$49</f>
        <v>2013</v>
      </c>
      <c r="B147" s="15" t="str">
        <f aca="true" t="shared" si="62" ref="B147:M147">IF(ISBLANK(B52),"",B52)</f>
        <v/>
      </c>
      <c r="C147" s="15" t="str">
        <f t="shared" si="62"/>
        <v/>
      </c>
      <c r="D147" s="15" t="str">
        <f t="shared" si="62"/>
        <v/>
      </c>
      <c r="E147" s="15" t="str">
        <f t="shared" si="62"/>
        <v/>
      </c>
      <c r="F147" s="15" t="str">
        <f t="shared" si="62"/>
        <v/>
      </c>
      <c r="G147" s="15" t="str">
        <f t="shared" si="62"/>
        <v/>
      </c>
      <c r="H147" s="15" t="str">
        <f t="shared" si="62"/>
        <v/>
      </c>
      <c r="I147" s="15" t="str">
        <f t="shared" si="62"/>
        <v/>
      </c>
      <c r="J147" s="15" t="str">
        <f t="shared" si="62"/>
        <v/>
      </c>
      <c r="K147" s="15" t="str">
        <f t="shared" si="62"/>
        <v/>
      </c>
      <c r="L147" s="15" t="str">
        <f t="shared" si="62"/>
        <v/>
      </c>
      <c r="M147" s="16" t="str">
        <f t="shared" si="62"/>
        <v/>
      </c>
      <c r="N147" s="461" t="str">
        <f>N52</f>
        <v/>
      </c>
      <c r="O147" s="600"/>
    </row>
    <row r="148" spans="1:15" ht="10.05" customHeight="1" thickBot="1">
      <c r="A148" s="118">
        <f>$A$56</f>
        <v>2012</v>
      </c>
      <c r="B148" s="15" t="str">
        <f aca="true" t="shared" si="63" ref="B148:M148">IF(ISBLANK(B59),"",B59)</f>
        <v/>
      </c>
      <c r="C148" s="15" t="str">
        <f t="shared" si="63"/>
        <v/>
      </c>
      <c r="D148" s="15" t="str">
        <f t="shared" si="63"/>
        <v/>
      </c>
      <c r="E148" s="15" t="str">
        <f t="shared" si="63"/>
        <v/>
      </c>
      <c r="F148" s="15" t="str">
        <f t="shared" si="63"/>
        <v/>
      </c>
      <c r="G148" s="15" t="str">
        <f t="shared" si="63"/>
        <v/>
      </c>
      <c r="H148" s="15" t="str">
        <f t="shared" si="63"/>
        <v/>
      </c>
      <c r="I148" s="15" t="str">
        <f t="shared" si="63"/>
        <v/>
      </c>
      <c r="J148" s="15" t="str">
        <f t="shared" si="63"/>
        <v/>
      </c>
      <c r="K148" s="15" t="str">
        <f t="shared" si="63"/>
        <v/>
      </c>
      <c r="L148" s="15" t="str">
        <f t="shared" si="63"/>
        <v/>
      </c>
      <c r="M148" s="16" t="str">
        <f t="shared" si="63"/>
        <v/>
      </c>
      <c r="N148" s="461" t="str">
        <f>N59</f>
        <v/>
      </c>
      <c r="O148" s="600"/>
    </row>
    <row r="149" spans="1:15" ht="10.05" customHeight="1" thickBot="1">
      <c r="A149" s="601" t="str">
        <f>CONCATENATE("Year-Over-Year Percentage Change by Response Time Category (",$A$38,")")</f>
        <v>Year-Over-Year Percentage Change by Response Time Category (Trips 0 - 10 min)</v>
      </c>
      <c r="B149" s="602"/>
      <c r="C149" s="602"/>
      <c r="D149" s="602"/>
      <c r="E149" s="602"/>
      <c r="F149" s="602"/>
      <c r="G149" s="602"/>
      <c r="H149" s="602"/>
      <c r="I149" s="602"/>
      <c r="J149" s="602"/>
      <c r="K149" s="602"/>
      <c r="L149" s="602"/>
      <c r="M149" s="602"/>
      <c r="N149" s="602"/>
      <c r="O149" s="123"/>
    </row>
    <row r="150" spans="1:15" ht="10.05" customHeight="1">
      <c r="A150" s="115" t="str">
        <f>$A$38</f>
        <v>Trips 0 - 10 min</v>
      </c>
      <c r="B150" s="11" t="str">
        <f>$B$35</f>
        <v>Jan.</v>
      </c>
      <c r="C150" s="11" t="str">
        <f>$C$35</f>
        <v>Feb.</v>
      </c>
      <c r="D150" s="11" t="str">
        <f>$D$35</f>
        <v>Mar.</v>
      </c>
      <c r="E150" s="11" t="str">
        <f>$E$35</f>
        <v>Apr.</v>
      </c>
      <c r="F150" s="11" t="str">
        <f>$F$35</f>
        <v>May</v>
      </c>
      <c r="G150" s="11" t="str">
        <f>$G$35</f>
        <v>Jun.</v>
      </c>
      <c r="H150" s="11" t="str">
        <f>$H$35</f>
        <v>Jul.</v>
      </c>
      <c r="I150" s="11" t="str">
        <f>$I$35</f>
        <v>Aug.</v>
      </c>
      <c r="J150" s="11" t="str">
        <f>$J$35</f>
        <v>Sep.</v>
      </c>
      <c r="K150" s="11" t="str">
        <f>$K$35</f>
        <v>Oct.</v>
      </c>
      <c r="L150" s="11" t="str">
        <f>$L$35</f>
        <v>Nov.</v>
      </c>
      <c r="M150" s="12" t="str">
        <f>$M$35</f>
        <v>Dec.</v>
      </c>
      <c r="N150" s="603" t="str">
        <f>N114</f>
        <v>Weighted Avg</v>
      </c>
      <c r="O150" s="604"/>
    </row>
    <row r="151" spans="1:15" ht="10.05" customHeight="1">
      <c r="A151" s="264" t="str">
        <f>CONCATENATE(A146," to ",A145)</f>
        <v>2014 to 2015</v>
      </c>
      <c r="B151" s="58" t="str">
        <f aca="true" t="shared" si="64" ref="B151:M151">IF(OR(COUNTBLANK(B76)&gt;0,COUNTBLANK(B84)),"",B76-B84)</f>
        <v/>
      </c>
      <c r="C151" s="58" t="str">
        <f t="shared" si="64"/>
        <v/>
      </c>
      <c r="D151" s="58" t="str">
        <f t="shared" si="64"/>
        <v/>
      </c>
      <c r="E151" s="58" t="str">
        <f t="shared" si="64"/>
        <v/>
      </c>
      <c r="F151" s="58" t="str">
        <f t="shared" si="64"/>
        <v/>
      </c>
      <c r="G151" s="58" t="str">
        <f t="shared" si="64"/>
        <v/>
      </c>
      <c r="H151" s="58" t="str">
        <f t="shared" si="64"/>
        <v/>
      </c>
      <c r="I151" s="58" t="str">
        <f t="shared" si="64"/>
        <v/>
      </c>
      <c r="J151" s="58" t="str">
        <f t="shared" si="64"/>
        <v/>
      </c>
      <c r="K151" s="58" t="str">
        <f t="shared" si="64"/>
        <v/>
      </c>
      <c r="L151" s="58" t="str">
        <f t="shared" si="64"/>
        <v/>
      </c>
      <c r="M151" s="58" t="str">
        <f t="shared" si="64"/>
        <v/>
      </c>
      <c r="N151" s="605" t="str">
        <f>IF(ISERROR((AVERAGE(B151:M151))/12*COUNT(B151:M151)),"",(AVERAGE(B151:M151))/12*COUNT(B151:M151))</f>
        <v/>
      </c>
      <c r="O151" s="606"/>
    </row>
    <row r="152" spans="1:15" ht="10.05" customHeight="1">
      <c r="A152" s="265" t="str">
        <f>CONCATENATE(A147," to ",A146)</f>
        <v>2013 to 2014</v>
      </c>
      <c r="B152" s="119" t="str">
        <f aca="true" t="shared" si="65" ref="B152:M152">IF(OR(COUNTBLANK(B84)&gt;0,COUNTBLANK(B92)),"",B84-B92)</f>
        <v/>
      </c>
      <c r="C152" s="119" t="str">
        <f t="shared" si="65"/>
        <v/>
      </c>
      <c r="D152" s="119" t="str">
        <f t="shared" si="65"/>
        <v/>
      </c>
      <c r="E152" s="119" t="str">
        <f t="shared" si="65"/>
        <v/>
      </c>
      <c r="F152" s="119" t="str">
        <f t="shared" si="65"/>
        <v/>
      </c>
      <c r="G152" s="119" t="str">
        <f t="shared" si="65"/>
        <v/>
      </c>
      <c r="H152" s="119" t="str">
        <f t="shared" si="65"/>
        <v/>
      </c>
      <c r="I152" s="119" t="str">
        <f t="shared" si="65"/>
        <v/>
      </c>
      <c r="J152" s="119" t="str">
        <f t="shared" si="65"/>
        <v/>
      </c>
      <c r="K152" s="119" t="str">
        <f t="shared" si="65"/>
        <v/>
      </c>
      <c r="L152" s="119" t="str">
        <f t="shared" si="65"/>
        <v/>
      </c>
      <c r="M152" s="119" t="str">
        <f t="shared" si="65"/>
        <v/>
      </c>
      <c r="N152" s="582" t="str">
        <f>IF(ISERROR((AVERAGE(B152:M152))/12*COUNT(B152:M152)),"",(AVERAGE(B152:M152))/12*COUNT(B152:M152))</f>
        <v/>
      </c>
      <c r="O152" s="583"/>
    </row>
    <row r="153" spans="1:15" ht="10.05" customHeight="1" thickBot="1">
      <c r="A153" s="265" t="str">
        <f>CONCATENATE(A148," to ",A147)</f>
        <v>2012 to 2013</v>
      </c>
      <c r="B153" s="119" t="str">
        <f aca="true" t="shared" si="66" ref="B153:M153">IF(OR(COUNTBLANK(B92)&gt;0,COUNTBLANK(B100)),"",B92-B100)</f>
        <v/>
      </c>
      <c r="C153" s="119" t="str">
        <f t="shared" si="66"/>
        <v/>
      </c>
      <c r="D153" s="119" t="str">
        <f t="shared" si="66"/>
        <v/>
      </c>
      <c r="E153" s="119" t="str">
        <f t="shared" si="66"/>
        <v/>
      </c>
      <c r="F153" s="119" t="str">
        <f t="shared" si="66"/>
        <v/>
      </c>
      <c r="G153" s="119" t="str">
        <f t="shared" si="66"/>
        <v/>
      </c>
      <c r="H153" s="119" t="str">
        <f t="shared" si="66"/>
        <v/>
      </c>
      <c r="I153" s="119" t="str">
        <f t="shared" si="66"/>
        <v/>
      </c>
      <c r="J153" s="119" t="str">
        <f t="shared" si="66"/>
        <v/>
      </c>
      <c r="K153" s="119" t="str">
        <f t="shared" si="66"/>
        <v/>
      </c>
      <c r="L153" s="119" t="str">
        <f t="shared" si="66"/>
        <v/>
      </c>
      <c r="M153" s="119" t="str">
        <f t="shared" si="66"/>
        <v/>
      </c>
      <c r="N153" s="582" t="str">
        <f>IF(ISERROR((AVERAGE(B153:M153))/12*COUNT(B153:M153)),"",(AVERAGE(B153:M153))/12*COUNT(B153:M153))</f>
        <v/>
      </c>
      <c r="O153" s="583"/>
    </row>
    <row r="154" spans="1:15" ht="10.05" customHeight="1" thickBot="1">
      <c r="A154" s="584" t="s">
        <v>20</v>
      </c>
      <c r="B154" s="585"/>
      <c r="C154" s="120">
        <f>COUNTIF(B145:M148,"&gt;0")</f>
        <v>0</v>
      </c>
      <c r="D154" s="594" t="s">
        <v>21</v>
      </c>
      <c r="E154" s="595"/>
      <c r="F154" s="595"/>
      <c r="G154" s="120">
        <f>COUNT(B151:M153)</f>
        <v>0</v>
      </c>
      <c r="H154" s="596" t="str">
        <f>CONCATENATE("Total Change in ",$A$38)</f>
        <v>Total Change in Trips 0 - 10 min</v>
      </c>
      <c r="I154" s="615"/>
      <c r="J154" s="616"/>
      <c r="K154" s="616"/>
      <c r="L154" s="616"/>
      <c r="M154" s="616"/>
      <c r="N154" s="598">
        <f>SUM(N151:N153)</f>
        <v>0</v>
      </c>
      <c r="O154" s="599"/>
    </row>
    <row r="155" spans="1:15" ht="4.5" customHeight="1" thickBot="1" thickTop="1">
      <c r="A155" s="36"/>
      <c r="B155" s="36"/>
      <c r="C155" s="36"/>
      <c r="D155" s="36"/>
      <c r="E155" s="36"/>
      <c r="F155" s="36"/>
      <c r="G155" s="36"/>
      <c r="H155" s="36"/>
      <c r="I155" s="36"/>
      <c r="J155" s="36"/>
      <c r="K155" s="36"/>
      <c r="L155" s="36"/>
      <c r="M155" s="36"/>
      <c r="N155" s="37" t="str">
        <f>IF(COUNTIF(B155:M155,"&gt;0")=12,SUM(B155:M155),"")</f>
        <v/>
      </c>
      <c r="O155" s="39"/>
    </row>
    <row r="156" spans="1:15" ht="10.05" customHeight="1" thickTop="1">
      <c r="A156" s="612" t="str">
        <f>$A$39</f>
        <v>Trips 10 - 15 min</v>
      </c>
      <c r="B156" s="613"/>
      <c r="C156" s="613"/>
      <c r="D156" s="613"/>
      <c r="E156" s="613"/>
      <c r="F156" s="613"/>
      <c r="G156" s="613"/>
      <c r="H156" s="613"/>
      <c r="I156" s="613"/>
      <c r="J156" s="613"/>
      <c r="K156" s="613"/>
      <c r="L156" s="613"/>
      <c r="M156" s="613"/>
      <c r="N156" s="613"/>
      <c r="O156" s="614"/>
    </row>
    <row r="157" spans="1:15" ht="10.05" customHeight="1" thickBot="1">
      <c r="A157" s="607" t="str">
        <f>$A$143</f>
        <v>Volume of Monthly Trips</v>
      </c>
      <c r="B157" s="608"/>
      <c r="C157" s="608"/>
      <c r="D157" s="608"/>
      <c r="E157" s="608"/>
      <c r="F157" s="608"/>
      <c r="G157" s="608"/>
      <c r="H157" s="608"/>
      <c r="I157" s="608"/>
      <c r="J157" s="608"/>
      <c r="K157" s="608"/>
      <c r="L157" s="608"/>
      <c r="M157" s="608"/>
      <c r="N157" s="608"/>
      <c r="O157" s="609"/>
    </row>
    <row r="158" spans="1:15" ht="10.05" customHeight="1">
      <c r="A158" s="115" t="str">
        <f>$A$39</f>
        <v>Trips 10 - 15 min</v>
      </c>
      <c r="B158" s="11" t="str">
        <f>$B$35</f>
        <v>Jan.</v>
      </c>
      <c r="C158" s="11" t="str">
        <f>$C$35</f>
        <v>Feb.</v>
      </c>
      <c r="D158" s="11" t="str">
        <f>$D$35</f>
        <v>Mar.</v>
      </c>
      <c r="E158" s="11" t="str">
        <f>$E$35</f>
        <v>Apr.</v>
      </c>
      <c r="F158" s="11" t="str">
        <f>$F$35</f>
        <v>May</v>
      </c>
      <c r="G158" s="11" t="str">
        <f>$G$35</f>
        <v>Jun.</v>
      </c>
      <c r="H158" s="11" t="str">
        <f>$H$35</f>
        <v>Jul.</v>
      </c>
      <c r="I158" s="11" t="str">
        <f>$I$35</f>
        <v>Aug.</v>
      </c>
      <c r="J158" s="11" t="str">
        <f>$J$35</f>
        <v>Sep.</v>
      </c>
      <c r="K158" s="11" t="str">
        <f>$K$35</f>
        <v>Oct.</v>
      </c>
      <c r="L158" s="11" t="str">
        <f>$L$35</f>
        <v>Nov.</v>
      </c>
      <c r="M158" s="12" t="str">
        <f>$M$35</f>
        <v>Dec.</v>
      </c>
      <c r="N158" s="610" t="str">
        <f>$N$35</f>
        <v>12 Mo. Avg.</v>
      </c>
      <c r="O158" s="604"/>
    </row>
    <row r="159" spans="1:15" ht="10.05" customHeight="1">
      <c r="A159" s="116">
        <f>$A$35</f>
        <v>2015</v>
      </c>
      <c r="B159" s="121" t="str">
        <f aca="true" t="shared" si="67" ref="B159:M159">IF(ISBLANK(B39),"",B39)</f>
        <v/>
      </c>
      <c r="C159" s="121" t="str">
        <f t="shared" si="67"/>
        <v/>
      </c>
      <c r="D159" s="121" t="str">
        <f t="shared" si="67"/>
        <v/>
      </c>
      <c r="E159" s="121" t="str">
        <f t="shared" si="67"/>
        <v/>
      </c>
      <c r="F159" s="121" t="str">
        <f t="shared" si="67"/>
        <v/>
      </c>
      <c r="G159" s="121" t="str">
        <f t="shared" si="67"/>
        <v/>
      </c>
      <c r="H159" s="121" t="str">
        <f t="shared" si="67"/>
        <v/>
      </c>
      <c r="I159" s="121" t="str">
        <f t="shared" si="67"/>
        <v/>
      </c>
      <c r="J159" s="121" t="str">
        <f t="shared" si="67"/>
        <v/>
      </c>
      <c r="K159" s="121" t="str">
        <f t="shared" si="67"/>
        <v/>
      </c>
      <c r="L159" s="121" t="str">
        <f t="shared" si="67"/>
        <v/>
      </c>
      <c r="M159" s="121" t="str">
        <f t="shared" si="67"/>
        <v/>
      </c>
      <c r="N159" s="499" t="str">
        <f>N39</f>
        <v/>
      </c>
      <c r="O159" s="611"/>
    </row>
    <row r="160" spans="1:15" ht="10.05" customHeight="1">
      <c r="A160" s="117">
        <f>$A$42</f>
        <v>2014</v>
      </c>
      <c r="B160" s="15" t="str">
        <f aca="true" t="shared" si="68" ref="B160:M160">IF(ISBLANK(B46),"",B46)</f>
        <v/>
      </c>
      <c r="C160" s="15" t="str">
        <f t="shared" si="68"/>
        <v/>
      </c>
      <c r="D160" s="15" t="str">
        <f t="shared" si="68"/>
        <v/>
      </c>
      <c r="E160" s="15" t="str">
        <f t="shared" si="68"/>
        <v/>
      </c>
      <c r="F160" s="15" t="str">
        <f t="shared" si="68"/>
        <v/>
      </c>
      <c r="G160" s="15" t="str">
        <f t="shared" si="68"/>
        <v/>
      </c>
      <c r="H160" s="15" t="str">
        <f t="shared" si="68"/>
        <v/>
      </c>
      <c r="I160" s="15" t="str">
        <f t="shared" si="68"/>
        <v/>
      </c>
      <c r="J160" s="15" t="str">
        <f t="shared" si="68"/>
        <v/>
      </c>
      <c r="K160" s="15" t="str">
        <f t="shared" si="68"/>
        <v/>
      </c>
      <c r="L160" s="15" t="str">
        <f t="shared" si="68"/>
        <v/>
      </c>
      <c r="M160" s="15" t="str">
        <f t="shared" si="68"/>
        <v/>
      </c>
      <c r="N160" s="461" t="str">
        <f>N46</f>
        <v/>
      </c>
      <c r="O160" s="600"/>
    </row>
    <row r="161" spans="1:15" ht="10.05" customHeight="1">
      <c r="A161" s="117">
        <f>$A$49</f>
        <v>2013</v>
      </c>
      <c r="B161" s="15" t="str">
        <f aca="true" t="shared" si="69" ref="B161:M161">IF(ISBLANK(B53),"",B53)</f>
        <v/>
      </c>
      <c r="C161" s="15" t="str">
        <f t="shared" si="69"/>
        <v/>
      </c>
      <c r="D161" s="15" t="str">
        <f t="shared" si="69"/>
        <v/>
      </c>
      <c r="E161" s="15" t="str">
        <f t="shared" si="69"/>
        <v/>
      </c>
      <c r="F161" s="15" t="str">
        <f t="shared" si="69"/>
        <v/>
      </c>
      <c r="G161" s="15" t="str">
        <f t="shared" si="69"/>
        <v/>
      </c>
      <c r="H161" s="15" t="str">
        <f t="shared" si="69"/>
        <v/>
      </c>
      <c r="I161" s="15" t="str">
        <f t="shared" si="69"/>
        <v/>
      </c>
      <c r="J161" s="15" t="str">
        <f t="shared" si="69"/>
        <v/>
      </c>
      <c r="K161" s="15" t="str">
        <f t="shared" si="69"/>
        <v/>
      </c>
      <c r="L161" s="15" t="str">
        <f t="shared" si="69"/>
        <v/>
      </c>
      <c r="M161" s="15" t="str">
        <f t="shared" si="69"/>
        <v/>
      </c>
      <c r="N161" s="461" t="str">
        <f>N53</f>
        <v/>
      </c>
      <c r="O161" s="600"/>
    </row>
    <row r="162" spans="1:15" ht="10.05" customHeight="1" thickBot="1">
      <c r="A162" s="118">
        <f>$A$56</f>
        <v>2012</v>
      </c>
      <c r="B162" s="15" t="str">
        <f aca="true" t="shared" si="70" ref="B162:M162">IF(ISBLANK(B60),"",B60)</f>
        <v/>
      </c>
      <c r="C162" s="15" t="str">
        <f t="shared" si="70"/>
        <v/>
      </c>
      <c r="D162" s="15" t="str">
        <f t="shared" si="70"/>
        <v/>
      </c>
      <c r="E162" s="15" t="str">
        <f t="shared" si="70"/>
        <v/>
      </c>
      <c r="F162" s="15" t="str">
        <f t="shared" si="70"/>
        <v/>
      </c>
      <c r="G162" s="15" t="str">
        <f t="shared" si="70"/>
        <v/>
      </c>
      <c r="H162" s="15" t="str">
        <f t="shared" si="70"/>
        <v/>
      </c>
      <c r="I162" s="15" t="str">
        <f t="shared" si="70"/>
        <v/>
      </c>
      <c r="J162" s="15" t="str">
        <f t="shared" si="70"/>
        <v/>
      </c>
      <c r="K162" s="15" t="str">
        <f t="shared" si="70"/>
        <v/>
      </c>
      <c r="L162" s="15" t="str">
        <f t="shared" si="70"/>
        <v/>
      </c>
      <c r="M162" s="15" t="str">
        <f t="shared" si="70"/>
        <v/>
      </c>
      <c r="N162" s="461" t="str">
        <f>N60</f>
        <v/>
      </c>
      <c r="O162" s="600"/>
    </row>
    <row r="163" spans="1:15" ht="10.05" customHeight="1" thickBot="1">
      <c r="A163" s="601" t="str">
        <f>CONCATENATE("Year-Over-Year Percentage Change by Response Time Category (",$A$39,")")</f>
        <v>Year-Over-Year Percentage Change by Response Time Category (Trips 10 - 15 min)</v>
      </c>
      <c r="B163" s="602"/>
      <c r="C163" s="602"/>
      <c r="D163" s="602"/>
      <c r="E163" s="602"/>
      <c r="F163" s="602"/>
      <c r="G163" s="602"/>
      <c r="H163" s="602"/>
      <c r="I163" s="602"/>
      <c r="J163" s="602"/>
      <c r="K163" s="602"/>
      <c r="L163" s="602"/>
      <c r="M163" s="602"/>
      <c r="N163" s="602"/>
      <c r="O163" s="123"/>
    </row>
    <row r="164" spans="1:15" ht="10.05" customHeight="1">
      <c r="A164" s="115" t="str">
        <f>$A$39</f>
        <v>Trips 10 - 15 min</v>
      </c>
      <c r="B164" s="11" t="str">
        <f>$B$35</f>
        <v>Jan.</v>
      </c>
      <c r="C164" s="11" t="str">
        <f>$C$35</f>
        <v>Feb.</v>
      </c>
      <c r="D164" s="11" t="str">
        <f>$D$35</f>
        <v>Mar.</v>
      </c>
      <c r="E164" s="11" t="str">
        <f>$E$35</f>
        <v>Apr.</v>
      </c>
      <c r="F164" s="11" t="str">
        <f>$F$35</f>
        <v>May</v>
      </c>
      <c r="G164" s="11" t="str">
        <f>$G$35</f>
        <v>Jun.</v>
      </c>
      <c r="H164" s="11" t="str">
        <f>$H$35</f>
        <v>Jul.</v>
      </c>
      <c r="I164" s="11" t="str">
        <f>$I$35</f>
        <v>Aug.</v>
      </c>
      <c r="J164" s="11" t="str">
        <f>$J$35</f>
        <v>Sep.</v>
      </c>
      <c r="K164" s="11" t="str">
        <f>$K$35</f>
        <v>Oct.</v>
      </c>
      <c r="L164" s="11" t="str">
        <f>$L$35</f>
        <v>Nov.</v>
      </c>
      <c r="M164" s="12" t="str">
        <f>$M$35</f>
        <v>Dec.</v>
      </c>
      <c r="N164" s="603" t="str">
        <f>N114</f>
        <v>Weighted Avg</v>
      </c>
      <c r="O164" s="604"/>
    </row>
    <row r="165" spans="1:15" ht="10.05" customHeight="1">
      <c r="A165" s="264" t="str">
        <f>CONCATENATE(A160," to ",A159)</f>
        <v>2014 to 2015</v>
      </c>
      <c r="B165" s="58" t="str">
        <f aca="true" t="shared" si="71" ref="B165:M165">IF(OR(COUNTBLANK(B77)&gt;0,COUNTBLANK(B85)),"",B77-B85)</f>
        <v/>
      </c>
      <c r="C165" s="58" t="str">
        <f t="shared" si="71"/>
        <v/>
      </c>
      <c r="D165" s="58" t="str">
        <f t="shared" si="71"/>
        <v/>
      </c>
      <c r="E165" s="58" t="str">
        <f t="shared" si="71"/>
        <v/>
      </c>
      <c r="F165" s="58" t="str">
        <f t="shared" si="71"/>
        <v/>
      </c>
      <c r="G165" s="58" t="str">
        <f t="shared" si="71"/>
        <v/>
      </c>
      <c r="H165" s="58" t="str">
        <f t="shared" si="71"/>
        <v/>
      </c>
      <c r="I165" s="58" t="str">
        <f t="shared" si="71"/>
        <v/>
      </c>
      <c r="J165" s="58" t="str">
        <f t="shared" si="71"/>
        <v/>
      </c>
      <c r="K165" s="58" t="str">
        <f t="shared" si="71"/>
        <v/>
      </c>
      <c r="L165" s="58" t="str">
        <f t="shared" si="71"/>
        <v/>
      </c>
      <c r="M165" s="58" t="str">
        <f t="shared" si="71"/>
        <v/>
      </c>
      <c r="N165" s="605" t="str">
        <f>IF(ISERROR((AVERAGE(B165:M165))/12*COUNT(B165:M165)),"",(AVERAGE(B165:M165))/12*COUNT(B165:M165))</f>
        <v/>
      </c>
      <c r="O165" s="606"/>
    </row>
    <row r="166" spans="1:15" ht="10.05" customHeight="1">
      <c r="A166" s="265" t="str">
        <f>CONCATENATE(A161," to ",A160)</f>
        <v>2013 to 2014</v>
      </c>
      <c r="B166" s="119" t="str">
        <f aca="true" t="shared" si="72" ref="B166:M166">IF(OR(COUNTBLANK(B85)&gt;0,COUNTBLANK(B93)),"",B85-B93)</f>
        <v/>
      </c>
      <c r="C166" s="119" t="str">
        <f t="shared" si="72"/>
        <v/>
      </c>
      <c r="D166" s="119" t="str">
        <f t="shared" si="72"/>
        <v/>
      </c>
      <c r="E166" s="119" t="str">
        <f t="shared" si="72"/>
        <v/>
      </c>
      <c r="F166" s="119" t="str">
        <f t="shared" si="72"/>
        <v/>
      </c>
      <c r="G166" s="119" t="str">
        <f t="shared" si="72"/>
        <v/>
      </c>
      <c r="H166" s="119" t="str">
        <f t="shared" si="72"/>
        <v/>
      </c>
      <c r="I166" s="119" t="str">
        <f t="shared" si="72"/>
        <v/>
      </c>
      <c r="J166" s="119" t="str">
        <f t="shared" si="72"/>
        <v/>
      </c>
      <c r="K166" s="119" t="str">
        <f t="shared" si="72"/>
        <v/>
      </c>
      <c r="L166" s="119" t="str">
        <f t="shared" si="72"/>
        <v/>
      </c>
      <c r="M166" s="119" t="str">
        <f t="shared" si="72"/>
        <v/>
      </c>
      <c r="N166" s="582" t="str">
        <f>IF(ISERROR((AVERAGE(B166:M166))/12*COUNT(B166:M166)),"",(AVERAGE(B166:M166))/12*COUNT(B166:M166))</f>
        <v/>
      </c>
      <c r="O166" s="583"/>
    </row>
    <row r="167" spans="1:15" ht="10.05" customHeight="1" thickBot="1">
      <c r="A167" s="265" t="str">
        <f>CONCATENATE(A162," to ",A161)</f>
        <v>2012 to 2013</v>
      </c>
      <c r="B167" s="119" t="str">
        <f aca="true" t="shared" si="73" ref="B167:M167">IF(OR(COUNTBLANK(B93)&gt;0,COUNTBLANK(B101)),"",B93-B101)</f>
        <v/>
      </c>
      <c r="C167" s="119" t="str">
        <f t="shared" si="73"/>
        <v/>
      </c>
      <c r="D167" s="119" t="str">
        <f t="shared" si="73"/>
        <v/>
      </c>
      <c r="E167" s="119" t="str">
        <f t="shared" si="73"/>
        <v/>
      </c>
      <c r="F167" s="119" t="str">
        <f t="shared" si="73"/>
        <v/>
      </c>
      <c r="G167" s="119" t="str">
        <f t="shared" si="73"/>
        <v/>
      </c>
      <c r="H167" s="119" t="str">
        <f t="shared" si="73"/>
        <v/>
      </c>
      <c r="I167" s="119" t="str">
        <f t="shared" si="73"/>
        <v/>
      </c>
      <c r="J167" s="119" t="str">
        <f t="shared" si="73"/>
        <v/>
      </c>
      <c r="K167" s="119" t="str">
        <f t="shared" si="73"/>
        <v/>
      </c>
      <c r="L167" s="119" t="str">
        <f t="shared" si="73"/>
        <v/>
      </c>
      <c r="M167" s="119" t="str">
        <f t="shared" si="73"/>
        <v/>
      </c>
      <c r="N167" s="582" t="str">
        <f>IF(ISERROR((AVERAGE(B167:M167))/12*COUNT(B167:M167)),"",(AVERAGE(B167:M167))/12*COUNT(B167:M167))</f>
        <v/>
      </c>
      <c r="O167" s="583"/>
    </row>
    <row r="168" spans="1:15" ht="10.05" customHeight="1" thickBot="1">
      <c r="A168" s="584" t="s">
        <v>20</v>
      </c>
      <c r="B168" s="585"/>
      <c r="C168" s="120">
        <f>COUNTIF(B159:M162,"&gt;0")</f>
        <v>0</v>
      </c>
      <c r="D168" s="594" t="s">
        <v>21</v>
      </c>
      <c r="E168" s="595"/>
      <c r="F168" s="595"/>
      <c r="G168" s="120">
        <f>COUNT(B165:M167)</f>
        <v>0</v>
      </c>
      <c r="H168" s="596" t="str">
        <f>CONCATENATE("Total Change in ",$A$39)</f>
        <v>Total Change in Trips 10 - 15 min</v>
      </c>
      <c r="I168" s="615"/>
      <c r="J168" s="616"/>
      <c r="K168" s="616"/>
      <c r="L168" s="616"/>
      <c r="M168" s="616"/>
      <c r="N168" s="598">
        <f>SUM(N165:N167)</f>
        <v>0</v>
      </c>
      <c r="O168" s="599"/>
    </row>
    <row r="169" spans="1:15" ht="4.05" customHeight="1" thickBot="1" thickTop="1">
      <c r="A169" s="36"/>
      <c r="B169" s="36"/>
      <c r="C169" s="36"/>
      <c r="D169" s="36"/>
      <c r="E169" s="36"/>
      <c r="F169" s="36"/>
      <c r="G169" s="36"/>
      <c r="H169" s="36"/>
      <c r="I169" s="36"/>
      <c r="J169" s="36"/>
      <c r="K169" s="36"/>
      <c r="L169" s="36"/>
      <c r="M169" s="36"/>
      <c r="N169" s="37" t="str">
        <f>IF(COUNTIF(B169:M169,"&gt;0")=12,SUM(B169:M169),"")</f>
        <v/>
      </c>
      <c r="O169" s="39"/>
    </row>
    <row r="170" spans="1:15" ht="10.05" customHeight="1" thickTop="1">
      <c r="A170" s="612" t="str">
        <f>$A$40</f>
        <v>Trips &gt; 15 min</v>
      </c>
      <c r="B170" s="613"/>
      <c r="C170" s="613"/>
      <c r="D170" s="613"/>
      <c r="E170" s="613"/>
      <c r="F170" s="613"/>
      <c r="G170" s="613"/>
      <c r="H170" s="613"/>
      <c r="I170" s="613"/>
      <c r="J170" s="613"/>
      <c r="K170" s="613"/>
      <c r="L170" s="613"/>
      <c r="M170" s="613"/>
      <c r="N170" s="613"/>
      <c r="O170" s="614"/>
    </row>
    <row r="171" spans="1:15" ht="10.05" customHeight="1" thickBot="1">
      <c r="A171" s="607" t="str">
        <f>$A$143</f>
        <v>Volume of Monthly Trips</v>
      </c>
      <c r="B171" s="608"/>
      <c r="C171" s="608"/>
      <c r="D171" s="608"/>
      <c r="E171" s="608"/>
      <c r="F171" s="608"/>
      <c r="G171" s="608"/>
      <c r="H171" s="608"/>
      <c r="I171" s="608"/>
      <c r="J171" s="608"/>
      <c r="K171" s="608"/>
      <c r="L171" s="608"/>
      <c r="M171" s="608"/>
      <c r="N171" s="608"/>
      <c r="O171" s="609"/>
    </row>
    <row r="172" spans="1:15" ht="10.05" customHeight="1">
      <c r="A172" s="115" t="str">
        <f>$A$40</f>
        <v>Trips &gt; 15 min</v>
      </c>
      <c r="B172" s="11" t="str">
        <f>$B$35</f>
        <v>Jan.</v>
      </c>
      <c r="C172" s="11" t="str">
        <f>$C$35</f>
        <v>Feb.</v>
      </c>
      <c r="D172" s="11" t="str">
        <f>$D$35</f>
        <v>Mar.</v>
      </c>
      <c r="E172" s="11" t="str">
        <f>$E$35</f>
        <v>Apr.</v>
      </c>
      <c r="F172" s="11" t="str">
        <f>$F$35</f>
        <v>May</v>
      </c>
      <c r="G172" s="11" t="str">
        <f>$G$35</f>
        <v>Jun.</v>
      </c>
      <c r="H172" s="11" t="str">
        <f>$H$35</f>
        <v>Jul.</v>
      </c>
      <c r="I172" s="11" t="str">
        <f>$I$35</f>
        <v>Aug.</v>
      </c>
      <c r="J172" s="11" t="str">
        <f>$J$35</f>
        <v>Sep.</v>
      </c>
      <c r="K172" s="11" t="str">
        <f>$K$35</f>
        <v>Oct.</v>
      </c>
      <c r="L172" s="11" t="str">
        <f>$L$35</f>
        <v>Nov.</v>
      </c>
      <c r="M172" s="12" t="str">
        <f>$M$35</f>
        <v>Dec.</v>
      </c>
      <c r="N172" s="610" t="str">
        <f>$N$35</f>
        <v>12 Mo. Avg.</v>
      </c>
      <c r="O172" s="604"/>
    </row>
    <row r="173" spans="1:15" ht="10.05" customHeight="1">
      <c r="A173" s="116">
        <f>$A$35</f>
        <v>2015</v>
      </c>
      <c r="B173" s="121" t="str">
        <f aca="true" t="shared" si="74" ref="B173:M173">IF(ISBLANK(B40),"",B40)</f>
        <v/>
      </c>
      <c r="C173" s="121" t="str">
        <f t="shared" si="74"/>
        <v/>
      </c>
      <c r="D173" s="121" t="str">
        <f t="shared" si="74"/>
        <v/>
      </c>
      <c r="E173" s="121" t="str">
        <f t="shared" si="74"/>
        <v/>
      </c>
      <c r="F173" s="121" t="str">
        <f t="shared" si="74"/>
        <v/>
      </c>
      <c r="G173" s="121" t="str">
        <f t="shared" si="74"/>
        <v/>
      </c>
      <c r="H173" s="121" t="str">
        <f t="shared" si="74"/>
        <v/>
      </c>
      <c r="I173" s="121" t="str">
        <f t="shared" si="74"/>
        <v/>
      </c>
      <c r="J173" s="121" t="str">
        <f t="shared" si="74"/>
        <v/>
      </c>
      <c r="K173" s="121" t="str">
        <f t="shared" si="74"/>
        <v/>
      </c>
      <c r="L173" s="121" t="str">
        <f t="shared" si="74"/>
        <v/>
      </c>
      <c r="M173" s="122" t="str">
        <f t="shared" si="74"/>
        <v/>
      </c>
      <c r="N173" s="499" t="str">
        <f>N40</f>
        <v/>
      </c>
      <c r="O173" s="611"/>
    </row>
    <row r="174" spans="1:15" ht="10.05" customHeight="1">
      <c r="A174" s="117">
        <f>$A$42</f>
        <v>2014</v>
      </c>
      <c r="B174" s="15" t="str">
        <f aca="true" t="shared" si="75" ref="B174:M174">IF(ISBLANK(B47),"",B47)</f>
        <v/>
      </c>
      <c r="C174" s="15" t="str">
        <f t="shared" si="75"/>
        <v/>
      </c>
      <c r="D174" s="15" t="str">
        <f t="shared" si="75"/>
        <v/>
      </c>
      <c r="E174" s="15" t="str">
        <f t="shared" si="75"/>
        <v/>
      </c>
      <c r="F174" s="15" t="str">
        <f t="shared" si="75"/>
        <v/>
      </c>
      <c r="G174" s="15" t="str">
        <f t="shared" si="75"/>
        <v/>
      </c>
      <c r="H174" s="15" t="str">
        <f t="shared" si="75"/>
        <v/>
      </c>
      <c r="I174" s="15" t="str">
        <f t="shared" si="75"/>
        <v/>
      </c>
      <c r="J174" s="15" t="str">
        <f t="shared" si="75"/>
        <v/>
      </c>
      <c r="K174" s="15" t="str">
        <f t="shared" si="75"/>
        <v/>
      </c>
      <c r="L174" s="15" t="str">
        <f t="shared" si="75"/>
        <v/>
      </c>
      <c r="M174" s="16" t="str">
        <f t="shared" si="75"/>
        <v/>
      </c>
      <c r="N174" s="461" t="str">
        <f>N47</f>
        <v/>
      </c>
      <c r="O174" s="600"/>
    </row>
    <row r="175" spans="1:15" ht="10.05" customHeight="1">
      <c r="A175" s="117">
        <f>$A$49</f>
        <v>2013</v>
      </c>
      <c r="B175" s="15" t="str">
        <f aca="true" t="shared" si="76" ref="B175:M175">IF(ISBLANK(B54),"",B54)</f>
        <v/>
      </c>
      <c r="C175" s="15" t="str">
        <f t="shared" si="76"/>
        <v/>
      </c>
      <c r="D175" s="15" t="str">
        <f t="shared" si="76"/>
        <v/>
      </c>
      <c r="E175" s="15" t="str">
        <f t="shared" si="76"/>
        <v/>
      </c>
      <c r="F175" s="15" t="str">
        <f t="shared" si="76"/>
        <v/>
      </c>
      <c r="G175" s="15" t="str">
        <f t="shared" si="76"/>
        <v/>
      </c>
      <c r="H175" s="15" t="str">
        <f t="shared" si="76"/>
        <v/>
      </c>
      <c r="I175" s="15" t="str">
        <f t="shared" si="76"/>
        <v/>
      </c>
      <c r="J175" s="15" t="str">
        <f t="shared" si="76"/>
        <v/>
      </c>
      <c r="K175" s="15" t="str">
        <f t="shared" si="76"/>
        <v/>
      </c>
      <c r="L175" s="15" t="str">
        <f t="shared" si="76"/>
        <v/>
      </c>
      <c r="M175" s="16" t="str">
        <f t="shared" si="76"/>
        <v/>
      </c>
      <c r="N175" s="461" t="str">
        <f>N54</f>
        <v/>
      </c>
      <c r="O175" s="600"/>
    </row>
    <row r="176" spans="1:15" ht="10.05" customHeight="1" thickBot="1">
      <c r="A176" s="118">
        <f>$A$56</f>
        <v>2012</v>
      </c>
      <c r="B176" s="15" t="str">
        <f aca="true" t="shared" si="77" ref="B176:M176">IF(ISBLANK(B61),"",B61)</f>
        <v/>
      </c>
      <c r="C176" s="15" t="str">
        <f t="shared" si="77"/>
        <v/>
      </c>
      <c r="D176" s="15" t="str">
        <f t="shared" si="77"/>
        <v/>
      </c>
      <c r="E176" s="15" t="str">
        <f t="shared" si="77"/>
        <v/>
      </c>
      <c r="F176" s="15" t="str">
        <f t="shared" si="77"/>
        <v/>
      </c>
      <c r="G176" s="15" t="str">
        <f t="shared" si="77"/>
        <v/>
      </c>
      <c r="H176" s="15" t="str">
        <f t="shared" si="77"/>
        <v/>
      </c>
      <c r="I176" s="15" t="str">
        <f t="shared" si="77"/>
        <v/>
      </c>
      <c r="J176" s="15" t="str">
        <f t="shared" si="77"/>
        <v/>
      </c>
      <c r="K176" s="15" t="str">
        <f t="shared" si="77"/>
        <v/>
      </c>
      <c r="L176" s="15" t="str">
        <f t="shared" si="77"/>
        <v/>
      </c>
      <c r="M176" s="16" t="str">
        <f t="shared" si="77"/>
        <v/>
      </c>
      <c r="N176" s="461" t="str">
        <f>N61</f>
        <v/>
      </c>
      <c r="O176" s="600"/>
    </row>
    <row r="177" spans="1:15" ht="10.05" customHeight="1" thickBot="1">
      <c r="A177" s="601" t="str">
        <f>CONCATENATE("Year-Over-Year Percentage Change by Response Time Category (",$A$40,")")</f>
        <v>Year-Over-Year Percentage Change by Response Time Category (Trips &gt; 15 min)</v>
      </c>
      <c r="B177" s="602"/>
      <c r="C177" s="602"/>
      <c r="D177" s="602"/>
      <c r="E177" s="602"/>
      <c r="F177" s="602"/>
      <c r="G177" s="602"/>
      <c r="H177" s="602"/>
      <c r="I177" s="602"/>
      <c r="J177" s="602"/>
      <c r="K177" s="602"/>
      <c r="L177" s="602"/>
      <c r="M177" s="602"/>
      <c r="N177" s="602"/>
      <c r="O177" s="123"/>
    </row>
    <row r="178" spans="1:15" ht="10.05" customHeight="1">
      <c r="A178" s="115" t="str">
        <f>$A$40</f>
        <v>Trips &gt; 15 min</v>
      </c>
      <c r="B178" s="11" t="str">
        <f>$B$35</f>
        <v>Jan.</v>
      </c>
      <c r="C178" s="11" t="str">
        <f>$C$35</f>
        <v>Feb.</v>
      </c>
      <c r="D178" s="11" t="str">
        <f>$D$35</f>
        <v>Mar.</v>
      </c>
      <c r="E178" s="11" t="str">
        <f>$E$35</f>
        <v>Apr.</v>
      </c>
      <c r="F178" s="11" t="str">
        <f>$F$35</f>
        <v>May</v>
      </c>
      <c r="G178" s="11" t="str">
        <f>$G$35</f>
        <v>Jun.</v>
      </c>
      <c r="H178" s="11" t="str">
        <f>$H$35</f>
        <v>Jul.</v>
      </c>
      <c r="I178" s="11" t="str">
        <f>$I$35</f>
        <v>Aug.</v>
      </c>
      <c r="J178" s="11" t="str">
        <f>$J$35</f>
        <v>Sep.</v>
      </c>
      <c r="K178" s="11" t="str">
        <f>$K$35</f>
        <v>Oct.</v>
      </c>
      <c r="L178" s="11" t="str">
        <f>$L$35</f>
        <v>Nov.</v>
      </c>
      <c r="M178" s="12" t="str">
        <f>$M$35</f>
        <v>Dec.</v>
      </c>
      <c r="N178" s="603" t="str">
        <f>N114</f>
        <v>Weighted Avg</v>
      </c>
      <c r="O178" s="604"/>
    </row>
    <row r="179" spans="1:15" ht="10.05" customHeight="1">
      <c r="A179" s="264" t="str">
        <f>CONCATENATE(A174," to ",A173)</f>
        <v>2014 to 2015</v>
      </c>
      <c r="B179" s="58" t="str">
        <f aca="true" t="shared" si="78" ref="B179:M179">IF(OR(COUNTBLANK(B78)&gt;0,COUNTBLANK(B86)),"",B78-B86)</f>
        <v/>
      </c>
      <c r="C179" s="58" t="str">
        <f t="shared" si="78"/>
        <v/>
      </c>
      <c r="D179" s="58" t="str">
        <f t="shared" si="78"/>
        <v/>
      </c>
      <c r="E179" s="58" t="str">
        <f t="shared" si="78"/>
        <v/>
      </c>
      <c r="F179" s="58" t="str">
        <f t="shared" si="78"/>
        <v/>
      </c>
      <c r="G179" s="58" t="str">
        <f t="shared" si="78"/>
        <v/>
      </c>
      <c r="H179" s="58" t="str">
        <f t="shared" si="78"/>
        <v/>
      </c>
      <c r="I179" s="58" t="str">
        <f t="shared" si="78"/>
        <v/>
      </c>
      <c r="J179" s="58" t="str">
        <f t="shared" si="78"/>
        <v/>
      </c>
      <c r="K179" s="58" t="str">
        <f t="shared" si="78"/>
        <v/>
      </c>
      <c r="L179" s="58" t="str">
        <f t="shared" si="78"/>
        <v/>
      </c>
      <c r="M179" s="58" t="str">
        <f t="shared" si="78"/>
        <v/>
      </c>
      <c r="N179" s="605" t="str">
        <f>IF(ISERROR((AVERAGE(B179:M179))/12*COUNT(B179:M179)),"",(AVERAGE(B179:M179))/12*COUNT(B179:M179))</f>
        <v/>
      </c>
      <c r="O179" s="606"/>
    </row>
    <row r="180" spans="1:15" ht="10.05" customHeight="1">
      <c r="A180" s="265" t="str">
        <f>CONCATENATE(A175," to ",A174)</f>
        <v>2013 to 2014</v>
      </c>
      <c r="B180" s="119" t="str">
        <f aca="true" t="shared" si="79" ref="B180:M180">IF(OR(COUNTBLANK(B86)&gt;0,COUNTBLANK(B94)),"",B86-B94)</f>
        <v/>
      </c>
      <c r="C180" s="119" t="str">
        <f t="shared" si="79"/>
        <v/>
      </c>
      <c r="D180" s="119" t="str">
        <f t="shared" si="79"/>
        <v/>
      </c>
      <c r="E180" s="119" t="str">
        <f t="shared" si="79"/>
        <v/>
      </c>
      <c r="F180" s="119" t="str">
        <f t="shared" si="79"/>
        <v/>
      </c>
      <c r="G180" s="119" t="str">
        <f t="shared" si="79"/>
        <v/>
      </c>
      <c r="H180" s="119" t="str">
        <f t="shared" si="79"/>
        <v/>
      </c>
      <c r="I180" s="119" t="str">
        <f t="shared" si="79"/>
        <v/>
      </c>
      <c r="J180" s="119" t="str">
        <f t="shared" si="79"/>
        <v/>
      </c>
      <c r="K180" s="119" t="str">
        <f t="shared" si="79"/>
        <v/>
      </c>
      <c r="L180" s="119" t="str">
        <f t="shared" si="79"/>
        <v/>
      </c>
      <c r="M180" s="119" t="str">
        <f t="shared" si="79"/>
        <v/>
      </c>
      <c r="N180" s="582" t="str">
        <f>IF(ISERROR((AVERAGE(B180:M180))/12*COUNT(B180:M180)),"",(AVERAGE(B180:M180))/12*COUNT(B180:M180))</f>
        <v/>
      </c>
      <c r="O180" s="583"/>
    </row>
    <row r="181" spans="1:15" ht="10.05" customHeight="1" thickBot="1">
      <c r="A181" s="265" t="str">
        <f>CONCATENATE(A176," to ",A175)</f>
        <v>2012 to 2013</v>
      </c>
      <c r="B181" s="119" t="str">
        <f aca="true" t="shared" si="80" ref="B181:M181">IF(OR(COUNTBLANK(B94)&gt;0,COUNTBLANK(B102)),"",B94-B102)</f>
        <v/>
      </c>
      <c r="C181" s="119" t="str">
        <f t="shared" si="80"/>
        <v/>
      </c>
      <c r="D181" s="119" t="str">
        <f t="shared" si="80"/>
        <v/>
      </c>
      <c r="E181" s="119" t="str">
        <f t="shared" si="80"/>
        <v/>
      </c>
      <c r="F181" s="119" t="str">
        <f t="shared" si="80"/>
        <v/>
      </c>
      <c r="G181" s="119" t="str">
        <f t="shared" si="80"/>
        <v/>
      </c>
      <c r="H181" s="119" t="str">
        <f t="shared" si="80"/>
        <v/>
      </c>
      <c r="I181" s="119" t="str">
        <f t="shared" si="80"/>
        <v/>
      </c>
      <c r="J181" s="119" t="str">
        <f t="shared" si="80"/>
        <v/>
      </c>
      <c r="K181" s="119" t="str">
        <f t="shared" si="80"/>
        <v/>
      </c>
      <c r="L181" s="119" t="str">
        <f t="shared" si="80"/>
        <v/>
      </c>
      <c r="M181" s="119" t="str">
        <f t="shared" si="80"/>
        <v/>
      </c>
      <c r="N181" s="582" t="str">
        <f>IF(ISERROR((AVERAGE(B181:M181))/12*COUNT(B181:M181)),"",(AVERAGE(B181:M181))/12*COUNT(B181:M181))</f>
        <v/>
      </c>
      <c r="O181" s="583"/>
    </row>
    <row r="182" spans="1:15" ht="10.05" customHeight="1" thickBot="1">
      <c r="A182" s="584" t="s">
        <v>20</v>
      </c>
      <c r="B182" s="585"/>
      <c r="C182" s="120">
        <f>COUNTIF(B173:M176,"&gt;0")</f>
        <v>0</v>
      </c>
      <c r="D182" s="594" t="s">
        <v>21</v>
      </c>
      <c r="E182" s="595"/>
      <c r="F182" s="595"/>
      <c r="G182" s="120">
        <f>COUNT(B179:M181)</f>
        <v>0</v>
      </c>
      <c r="H182" s="596" t="str">
        <f>CONCATENATE("Total Change in ",$A$40)</f>
        <v>Total Change in Trips &gt; 15 min</v>
      </c>
      <c r="I182" s="597"/>
      <c r="J182" s="597"/>
      <c r="K182" s="597"/>
      <c r="L182" s="597"/>
      <c r="M182" s="597"/>
      <c r="N182" s="598">
        <f>SUM(N179:N181)</f>
        <v>0</v>
      </c>
      <c r="O182" s="599"/>
    </row>
    <row r="183" ht="4.95" customHeight="1" thickBot="1" thickTop="1"/>
    <row r="184" spans="1:15" ht="16.05" customHeight="1" thickTop="1">
      <c r="A184" s="465" t="s">
        <v>69</v>
      </c>
      <c r="B184" s="573"/>
      <c r="C184" s="573"/>
      <c r="D184" s="573"/>
      <c r="E184" s="573"/>
      <c r="F184" s="573"/>
      <c r="G184" s="573"/>
      <c r="H184" s="573"/>
      <c r="I184" s="573"/>
      <c r="J184" s="573"/>
      <c r="K184" s="573"/>
      <c r="L184" s="573"/>
      <c r="M184" s="573"/>
      <c r="N184" s="573"/>
      <c r="O184" s="40"/>
    </row>
    <row r="185" spans="1:15" ht="14.55" customHeight="1">
      <c r="A185" s="124"/>
      <c r="B185" s="574" t="s">
        <v>45</v>
      </c>
      <c r="C185" s="575"/>
      <c r="D185" s="575"/>
      <c r="E185" s="575"/>
      <c r="F185" s="575"/>
      <c r="G185" s="575"/>
      <c r="H185" s="575"/>
      <c r="I185" s="125"/>
      <c r="J185" s="125"/>
      <c r="K185" s="125"/>
      <c r="L185" s="125"/>
      <c r="M185" s="125"/>
      <c r="N185" s="125"/>
      <c r="O185" s="126"/>
    </row>
    <row r="186" spans="1:15" ht="13.5" customHeight="1">
      <c r="A186" s="127"/>
      <c r="B186" s="128"/>
      <c r="C186" s="576" t="str">
        <f>A36</f>
        <v>Average Time</v>
      </c>
      <c r="D186" s="577"/>
      <c r="E186" s="128"/>
      <c r="F186" s="576" t="str">
        <f>A37</f>
        <v>85th Percentile</v>
      </c>
      <c r="G186" s="577"/>
      <c r="H186" s="128"/>
      <c r="I186" s="128"/>
      <c r="J186" s="128"/>
      <c r="K186" s="128"/>
      <c r="L186" s="128"/>
      <c r="M186" s="128"/>
      <c r="N186" s="129"/>
      <c r="O186" s="53"/>
    </row>
    <row r="187" spans="1:15" ht="10.5" customHeight="1">
      <c r="A187" s="127"/>
      <c r="B187" s="128"/>
      <c r="C187" s="578" t="s">
        <v>46</v>
      </c>
      <c r="D187" s="579"/>
      <c r="E187" s="130"/>
      <c r="F187" s="578" t="s">
        <v>46</v>
      </c>
      <c r="G187" s="579"/>
      <c r="H187" s="128"/>
      <c r="I187" s="128"/>
      <c r="J187" s="128"/>
      <c r="K187" s="128"/>
      <c r="L187" s="128"/>
      <c r="M187" s="128"/>
      <c r="N187" s="129"/>
      <c r="O187" s="53"/>
    </row>
    <row r="188" spans="1:15" ht="10.05" customHeight="1">
      <c r="A188" s="131">
        <f>$A$35</f>
        <v>2015</v>
      </c>
      <c r="B188" s="42"/>
      <c r="C188" s="580" t="str">
        <f>IF(ISBLANK(N109),"",N109)</f>
        <v/>
      </c>
      <c r="D188" s="581"/>
      <c r="E188" s="198"/>
      <c r="F188" s="580" t="str">
        <f>IF(ISBLANK(N123),"",N123)</f>
        <v/>
      </c>
      <c r="G188" s="581"/>
      <c r="H188" s="48"/>
      <c r="I188" s="133"/>
      <c r="J188" s="133"/>
      <c r="K188" s="133"/>
      <c r="L188" s="133"/>
      <c r="M188" s="133"/>
      <c r="N188" s="133"/>
      <c r="O188" s="134"/>
    </row>
    <row r="189" spans="1:15" ht="10.05" customHeight="1">
      <c r="A189" s="131">
        <f>$A$42</f>
        <v>2014</v>
      </c>
      <c r="B189" s="44"/>
      <c r="C189" s="571" t="str">
        <f>IF(ISBLANK(N110),"",N110)</f>
        <v/>
      </c>
      <c r="D189" s="572"/>
      <c r="E189" s="196"/>
      <c r="F189" s="571" t="str">
        <f>IF(ISBLANK(N124),"",N124)</f>
        <v/>
      </c>
      <c r="G189" s="572"/>
      <c r="H189" s="49"/>
      <c r="I189" s="133"/>
      <c r="J189" s="133"/>
      <c r="K189" s="133"/>
      <c r="L189" s="133"/>
      <c r="M189" s="133"/>
      <c r="N189" s="133"/>
      <c r="O189" s="134"/>
    </row>
    <row r="190" spans="1:15" ht="10.05" customHeight="1">
      <c r="A190" s="131">
        <f>$A$49</f>
        <v>2013</v>
      </c>
      <c r="B190" s="44"/>
      <c r="C190" s="571" t="str">
        <f>IF(ISBLANK(N111),"",N111)</f>
        <v/>
      </c>
      <c r="D190" s="572"/>
      <c r="E190" s="196"/>
      <c r="F190" s="571" t="str">
        <f>IF(ISBLANK(N125),"",N125)</f>
        <v/>
      </c>
      <c r="G190" s="572"/>
      <c r="H190" s="49"/>
      <c r="I190" s="133"/>
      <c r="J190" s="133"/>
      <c r="K190" s="133"/>
      <c r="L190" s="133"/>
      <c r="M190" s="133"/>
      <c r="N190" s="133"/>
      <c r="O190" s="134"/>
    </row>
    <row r="191" spans="1:15" ht="10.05" customHeight="1">
      <c r="A191" s="131">
        <f>$A$56</f>
        <v>2012</v>
      </c>
      <c r="B191" s="45"/>
      <c r="C191" s="557" t="str">
        <f>IF(ISBLANK(N112),"",N112)</f>
        <v/>
      </c>
      <c r="D191" s="558"/>
      <c r="E191" s="197"/>
      <c r="F191" s="557" t="str">
        <f>IF(ISBLANK(N126),"",N126)</f>
        <v/>
      </c>
      <c r="G191" s="558"/>
      <c r="H191" s="50"/>
      <c r="I191" s="133"/>
      <c r="J191" s="133"/>
      <c r="K191" s="133"/>
      <c r="L191" s="133"/>
      <c r="M191" s="133"/>
      <c r="N191" s="133"/>
      <c r="O191" s="134"/>
    </row>
    <row r="192" spans="1:15" ht="4.95" customHeight="1">
      <c r="A192" s="131"/>
      <c r="B192" s="133"/>
      <c r="C192" s="136"/>
      <c r="D192" s="137"/>
      <c r="E192" s="136"/>
      <c r="F192" s="136"/>
      <c r="G192" s="137"/>
      <c r="H192" s="133"/>
      <c r="I192" s="133"/>
      <c r="J192" s="133"/>
      <c r="K192" s="133"/>
      <c r="L192" s="133"/>
      <c r="M192" s="133"/>
      <c r="N192" s="133"/>
      <c r="O192" s="134"/>
    </row>
    <row r="193" spans="1:15" ht="13.5" customHeight="1">
      <c r="A193" s="124"/>
      <c r="B193" s="574" t="s">
        <v>47</v>
      </c>
      <c r="C193" s="575"/>
      <c r="D193" s="575"/>
      <c r="E193" s="575"/>
      <c r="F193" s="575"/>
      <c r="G193" s="575"/>
      <c r="H193" s="575"/>
      <c r="I193" s="138"/>
      <c r="J193" s="574" t="s">
        <v>48</v>
      </c>
      <c r="K193" s="575"/>
      <c r="L193" s="575"/>
      <c r="M193" s="575"/>
      <c r="N193" s="575"/>
      <c r="O193" s="139"/>
    </row>
    <row r="194" spans="1:15" ht="10.05" customHeight="1">
      <c r="A194" s="127"/>
      <c r="B194" s="128"/>
      <c r="C194" s="128"/>
      <c r="D194" s="128"/>
      <c r="E194" s="128"/>
      <c r="F194" s="128"/>
      <c r="G194" s="128"/>
      <c r="H194" s="128"/>
      <c r="I194" s="128"/>
      <c r="J194" s="128"/>
      <c r="K194" s="128"/>
      <c r="L194" s="247"/>
      <c r="M194" s="128"/>
      <c r="N194" s="140"/>
      <c r="O194" s="53"/>
    </row>
    <row r="195" spans="1:15" ht="10.05" customHeight="1">
      <c r="A195" s="127"/>
      <c r="B195" s="128"/>
      <c r="C195" s="576" t="str">
        <f>A36</f>
        <v>Average Time</v>
      </c>
      <c r="D195" s="577"/>
      <c r="E195" s="128"/>
      <c r="F195" s="576" t="str">
        <f>A37</f>
        <v>85th Percentile</v>
      </c>
      <c r="G195" s="577"/>
      <c r="H195" s="128"/>
      <c r="I195" s="128"/>
      <c r="J195" s="247" t="str">
        <f>$A$38</f>
        <v>Trips 0 - 10 min</v>
      </c>
      <c r="K195" s="247"/>
      <c r="L195" s="247" t="str">
        <f>$A$39</f>
        <v>Trips 10 - 15 min</v>
      </c>
      <c r="M195" s="247"/>
      <c r="N195" s="247" t="str">
        <f>$A$40</f>
        <v>Trips &gt; 15 min</v>
      </c>
      <c r="O195" s="53"/>
    </row>
    <row r="196" spans="1:15" ht="10.05" customHeight="1">
      <c r="A196" s="297" t="str">
        <f>CONCATENATE(A189," to ",A188)</f>
        <v>2014 to 2015</v>
      </c>
      <c r="B196" s="46" t="str">
        <f>IF(B188=0," ",IF(B189=0," ",(B188-B189)/B189))</f>
        <v xml:space="preserve"> </v>
      </c>
      <c r="C196" s="592" t="str">
        <f>IF(ISBLANK(N115),"",N115)</f>
        <v/>
      </c>
      <c r="D196" s="593"/>
      <c r="E196" s="132"/>
      <c r="F196" s="592" t="str">
        <f>IF(ISBLANK(N129),"",N129)</f>
        <v/>
      </c>
      <c r="G196" s="593"/>
      <c r="H196" s="142" t="str">
        <f>IF(H188=0," ",IF(H189=0," ",(H188-H189)/H189))</f>
        <v xml:space="preserve"> </v>
      </c>
      <c r="I196" s="143"/>
      <c r="J196" s="248" t="str">
        <f>IF(ISBLANK(N151),"",N151)</f>
        <v/>
      </c>
      <c r="K196" s="200"/>
      <c r="L196" s="200" t="str">
        <f>IF(ISBLANK(N165),"",N165)</f>
        <v/>
      </c>
      <c r="M196" s="200"/>
      <c r="N196" s="51" t="str">
        <f>IF(ISBLANK(N179),"",N179)</f>
        <v/>
      </c>
      <c r="O196" s="53"/>
    </row>
    <row r="197" spans="1:15" ht="10.05" customHeight="1">
      <c r="A197" s="297" t="str">
        <f>CONCATENATE(A190," to ",A189)</f>
        <v>2013 to 2014</v>
      </c>
      <c r="B197" s="47" t="str">
        <f>IF(B189=0," ",IF(B190=0," ",(B189-B190)/B190))</f>
        <v xml:space="preserve"> </v>
      </c>
      <c r="C197" s="590" t="str">
        <f>IF(ISBLANK(N116),"",N116)</f>
        <v/>
      </c>
      <c r="D197" s="591"/>
      <c r="E197" s="135"/>
      <c r="F197" s="590" t="str">
        <f>IF(ISBLANK(N130),"",N130)</f>
        <v/>
      </c>
      <c r="G197" s="591"/>
      <c r="H197" s="144" t="str">
        <f>IF(H189=0," ",IF(H190=0," ",(H189-H190)/H190))</f>
        <v xml:space="preserve"> </v>
      </c>
      <c r="I197" s="143"/>
      <c r="J197" s="249" t="str">
        <f>IF(ISBLANK(N152),"",N152)</f>
        <v/>
      </c>
      <c r="K197" s="202"/>
      <c r="L197" s="202" t="str">
        <f>IF(ISBLANK(N166),"",N166)</f>
        <v/>
      </c>
      <c r="M197" s="202"/>
      <c r="N197" s="52" t="str">
        <f>IF(ISBLANK(N180),"",N180)</f>
        <v/>
      </c>
      <c r="O197" s="53"/>
    </row>
    <row r="198" spans="1:15" ht="10.05" customHeight="1">
      <c r="A198" s="297" t="str">
        <f>CONCATENATE(A191," to ",A190)</f>
        <v>2012 to 2013</v>
      </c>
      <c r="B198" s="47" t="str">
        <f>IF(B190=0," ",IF(B191=0," ",(B190-B191)/B191))</f>
        <v xml:space="preserve"> </v>
      </c>
      <c r="C198" s="590" t="str">
        <f>IF(ISBLANK(N117),"",N117)</f>
        <v/>
      </c>
      <c r="D198" s="591"/>
      <c r="E198" s="135"/>
      <c r="F198" s="590" t="str">
        <f>IF(ISBLANK(N131),"",N131)</f>
        <v/>
      </c>
      <c r="G198" s="591"/>
      <c r="H198" s="144" t="str">
        <f>IF(H190=0," ",IF(H191=0," ",(H190-H191)/H191))</f>
        <v xml:space="preserve"> </v>
      </c>
      <c r="I198" s="143"/>
      <c r="J198" s="249" t="str">
        <f>IF(ISBLANK(N153),"",N153)</f>
        <v/>
      </c>
      <c r="K198" s="202"/>
      <c r="L198" s="202" t="str">
        <f>IF(ISBLANK(N167),"",N167)</f>
        <v/>
      </c>
      <c r="M198" s="202"/>
      <c r="N198" s="52" t="str">
        <f>IF(ISBLANK(N181),"",N181)</f>
        <v/>
      </c>
      <c r="O198" s="53"/>
    </row>
    <row r="199" spans="1:15" ht="10.05" customHeight="1">
      <c r="A199" s="141" t="s">
        <v>49</v>
      </c>
      <c r="B199" s="145"/>
      <c r="C199" s="586">
        <f>IF(ISBLANK(N118),"",N118)</f>
        <v>0</v>
      </c>
      <c r="D199" s="587"/>
      <c r="E199" s="146"/>
      <c r="F199" s="586">
        <f aca="true" t="shared" si="81" ref="F199">IF(ISBLANK(N132),"",N132)</f>
        <v>0</v>
      </c>
      <c r="G199" s="587"/>
      <c r="H199" s="147"/>
      <c r="I199" s="143"/>
      <c r="J199" s="250">
        <f>IF(ISBLANK(N154),"",N154)</f>
        <v>0</v>
      </c>
      <c r="K199" s="201"/>
      <c r="L199" s="201">
        <f>IF(ISBLANK(N168),"",N168)</f>
        <v>0</v>
      </c>
      <c r="M199" s="201"/>
      <c r="N199" s="251">
        <f>IF(ISBLANK(N182),"",N182)</f>
        <v>0</v>
      </c>
      <c r="O199" s="53"/>
    </row>
    <row r="200" spans="1:15" ht="10.05" customHeight="1">
      <c r="A200" s="588" t="s">
        <v>98</v>
      </c>
      <c r="B200" s="589"/>
      <c r="C200" s="568"/>
      <c r="D200" s="568"/>
      <c r="E200" s="568"/>
      <c r="F200" s="568"/>
      <c r="G200" s="568"/>
      <c r="H200" s="568"/>
      <c r="I200" s="568"/>
      <c r="J200" s="568"/>
      <c r="K200" s="568"/>
      <c r="L200" s="568"/>
      <c r="M200" s="568"/>
      <c r="N200" s="568"/>
      <c r="O200" s="471"/>
    </row>
    <row r="201" spans="1:15" ht="3" customHeight="1" thickBot="1">
      <c r="A201" s="148"/>
      <c r="B201" s="149"/>
      <c r="C201" s="150"/>
      <c r="D201" s="151"/>
      <c r="E201" s="152"/>
      <c r="F201" s="152"/>
      <c r="G201" s="150"/>
      <c r="H201" s="153"/>
      <c r="I201" s="154"/>
      <c r="J201" s="154"/>
      <c r="K201" s="151"/>
      <c r="L201" s="155"/>
      <c r="M201" s="155"/>
      <c r="N201" s="156"/>
      <c r="O201" s="157"/>
    </row>
    <row r="202" ht="10.8" thickTop="1"/>
  </sheetData>
  <sheetProtection sheet="1" objects="1" scenarios="1" selectLockedCells="1"/>
  <mergeCells count="179">
    <mergeCell ref="B10:N11"/>
    <mergeCell ref="A24:O24"/>
    <mergeCell ref="B18:N20"/>
    <mergeCell ref="A34:N34"/>
    <mergeCell ref="B30:N30"/>
    <mergeCell ref="N83:O83"/>
    <mergeCell ref="N84:O84"/>
    <mergeCell ref="N85:O85"/>
    <mergeCell ref="N77:O77"/>
    <mergeCell ref="N75:O75"/>
    <mergeCell ref="N76:O76"/>
    <mergeCell ref="B66:H66"/>
    <mergeCell ref="L66:N66"/>
    <mergeCell ref="A68:E68"/>
    <mergeCell ref="F68:H68"/>
    <mergeCell ref="I68:K68"/>
    <mergeCell ref="L68:N68"/>
    <mergeCell ref="N79:O79"/>
    <mergeCell ref="A71:O71"/>
    <mergeCell ref="A72:O72"/>
    <mergeCell ref="N73:O73"/>
    <mergeCell ref="N74:O74"/>
    <mergeCell ref="N78:O78"/>
    <mergeCell ref="B3:H3"/>
    <mergeCell ref="L3:N3"/>
    <mergeCell ref="A5:N5"/>
    <mergeCell ref="A7:E7"/>
    <mergeCell ref="F7:H7"/>
    <mergeCell ref="I7:K7"/>
    <mergeCell ref="L7:N7"/>
    <mergeCell ref="A8:E8"/>
    <mergeCell ref="F8:H8"/>
    <mergeCell ref="I8:K8"/>
    <mergeCell ref="L8:N8"/>
    <mergeCell ref="N101:O101"/>
    <mergeCell ref="N102:O102"/>
    <mergeCell ref="N103:O103"/>
    <mergeCell ref="A80:O80"/>
    <mergeCell ref="N81:O81"/>
    <mergeCell ref="N82:O82"/>
    <mergeCell ref="N95:O95"/>
    <mergeCell ref="A96:O96"/>
    <mergeCell ref="N97:O97"/>
    <mergeCell ref="N98:O98"/>
    <mergeCell ref="N99:O99"/>
    <mergeCell ref="N100:O100"/>
    <mergeCell ref="N89:O89"/>
    <mergeCell ref="N90:O90"/>
    <mergeCell ref="N91:O91"/>
    <mergeCell ref="N92:O92"/>
    <mergeCell ref="N93:O93"/>
    <mergeCell ref="N94:O94"/>
    <mergeCell ref="N86:O86"/>
    <mergeCell ref="N87:O87"/>
    <mergeCell ref="A88:O88"/>
    <mergeCell ref="N111:O111"/>
    <mergeCell ref="N112:O112"/>
    <mergeCell ref="A113:O113"/>
    <mergeCell ref="N114:O114"/>
    <mergeCell ref="A105:O105"/>
    <mergeCell ref="A106:O106"/>
    <mergeCell ref="A107:O107"/>
    <mergeCell ref="N108:O108"/>
    <mergeCell ref="N109:O109"/>
    <mergeCell ref="N110:O110"/>
    <mergeCell ref="N115:O115"/>
    <mergeCell ref="N116:O116"/>
    <mergeCell ref="N117:O117"/>
    <mergeCell ref="A118:B118"/>
    <mergeCell ref="D118:F118"/>
    <mergeCell ref="H118:I118"/>
    <mergeCell ref="K118:M118"/>
    <mergeCell ref="N118:O118"/>
    <mergeCell ref="N126:O126"/>
    <mergeCell ref="A127:O127"/>
    <mergeCell ref="N128:O128"/>
    <mergeCell ref="N129:O129"/>
    <mergeCell ref="A120:O120"/>
    <mergeCell ref="A121:O121"/>
    <mergeCell ref="N122:O122"/>
    <mergeCell ref="N123:O123"/>
    <mergeCell ref="N124:O124"/>
    <mergeCell ref="N125:O125"/>
    <mergeCell ref="B135:H135"/>
    <mergeCell ref="L135:N135"/>
    <mergeCell ref="A137:E137"/>
    <mergeCell ref="F137:H137"/>
    <mergeCell ref="I137:K137"/>
    <mergeCell ref="L137:N137"/>
    <mergeCell ref="N130:O130"/>
    <mergeCell ref="N131:O131"/>
    <mergeCell ref="A132:B132"/>
    <mergeCell ref="D132:F132"/>
    <mergeCell ref="H132:I132"/>
    <mergeCell ref="K132:M132"/>
    <mergeCell ref="N132:O132"/>
    <mergeCell ref="N147:O147"/>
    <mergeCell ref="N148:O148"/>
    <mergeCell ref="A149:N149"/>
    <mergeCell ref="N150:O150"/>
    <mergeCell ref="A140:O140"/>
    <mergeCell ref="A142:O142"/>
    <mergeCell ref="A143:O143"/>
    <mergeCell ref="N144:O144"/>
    <mergeCell ref="N145:O145"/>
    <mergeCell ref="N146:O146"/>
    <mergeCell ref="A170:O170"/>
    <mergeCell ref="N151:O151"/>
    <mergeCell ref="N152:O152"/>
    <mergeCell ref="N153:O153"/>
    <mergeCell ref="A154:B154"/>
    <mergeCell ref="D154:F154"/>
    <mergeCell ref="H154:M154"/>
    <mergeCell ref="N154:O154"/>
    <mergeCell ref="N162:O162"/>
    <mergeCell ref="A163:N163"/>
    <mergeCell ref="N166:O166"/>
    <mergeCell ref="N167:O167"/>
    <mergeCell ref="A168:B168"/>
    <mergeCell ref="D168:F168"/>
    <mergeCell ref="H168:M168"/>
    <mergeCell ref="N168:O168"/>
    <mergeCell ref="N164:O164"/>
    <mergeCell ref="N165:O165"/>
    <mergeCell ref="A156:O156"/>
    <mergeCell ref="A157:O157"/>
    <mergeCell ref="N158:O158"/>
    <mergeCell ref="N159:O159"/>
    <mergeCell ref="N160:O160"/>
    <mergeCell ref="N161:O161"/>
    <mergeCell ref="D182:F182"/>
    <mergeCell ref="H182:M182"/>
    <mergeCell ref="N182:O182"/>
    <mergeCell ref="N176:O176"/>
    <mergeCell ref="A177:N177"/>
    <mergeCell ref="N178:O178"/>
    <mergeCell ref="N179:O179"/>
    <mergeCell ref="A171:O171"/>
    <mergeCell ref="N172:O172"/>
    <mergeCell ref="N173:O173"/>
    <mergeCell ref="N174:O174"/>
    <mergeCell ref="N175:O175"/>
    <mergeCell ref="C199:D199"/>
    <mergeCell ref="F199:G199"/>
    <mergeCell ref="A200:O200"/>
    <mergeCell ref="C197:D197"/>
    <mergeCell ref="F197:G197"/>
    <mergeCell ref="C198:D198"/>
    <mergeCell ref="F198:G198"/>
    <mergeCell ref="B193:H193"/>
    <mergeCell ref="J193:N193"/>
    <mergeCell ref="C195:D195"/>
    <mergeCell ref="F195:G195"/>
    <mergeCell ref="C196:D196"/>
    <mergeCell ref="F196:G196"/>
    <mergeCell ref="C191:D191"/>
    <mergeCell ref="F191:G191"/>
    <mergeCell ref="A13:H13"/>
    <mergeCell ref="I13:N13"/>
    <mergeCell ref="A14:H14"/>
    <mergeCell ref="I14:N14"/>
    <mergeCell ref="A15:O15"/>
    <mergeCell ref="A16:O16"/>
    <mergeCell ref="A63:O63"/>
    <mergeCell ref="C189:D189"/>
    <mergeCell ref="F189:G189"/>
    <mergeCell ref="C190:D190"/>
    <mergeCell ref="F190:G190"/>
    <mergeCell ref="A184:N184"/>
    <mergeCell ref="B185:H185"/>
    <mergeCell ref="C186:D186"/>
    <mergeCell ref="F186:G186"/>
    <mergeCell ref="C187:D187"/>
    <mergeCell ref="F187:G187"/>
    <mergeCell ref="C188:D188"/>
    <mergeCell ref="F188:G188"/>
    <mergeCell ref="N180:O180"/>
    <mergeCell ref="N181:O181"/>
    <mergeCell ref="A182:B182"/>
  </mergeCells>
  <dataValidations count="8" xWindow="573" yWindow="900">
    <dataValidation type="list" allowBlank="1" showInputMessage="1" showErrorMessage="1" promptTitle="Instructions:" prompt="Click the arrow button to the right._x000a_Choose from the list._x000a_Use scroll bar to see more options." sqref="E28">
      <formula1>"click, 5, 6, 7, 8, 9, 10, 11, 12, 13, 14, 15, 16, 17, 18, 19, 20, n/a, other"</formula1>
    </dataValidation>
    <dataValidation type="list" allowBlank="1" showInputMessage="1" showErrorMessage="1" promptTitle="Instructions:" prompt="Click the arrow button to the right._x000a_Choose from the list._x000a_Use scroll bar to see more options." sqref="G28">
      <formula1>"click, 75, 80, 85, 90, 95, 100, n/a, other"</formula1>
    </dataValidation>
    <dataValidation type="list" allowBlank="1" showInputMessage="1" showErrorMessage="1" promptTitle="Instructions:" prompt="Click the arrow button to the right._x000a_Choose from the list." sqref="L8:N8 L137:N137">
      <formula1>"4. click &amp; choose here, 7 Days a Week, Friday &amp; Saturday, Saturday &amp; Sunday, Friday to Sunday, Sunday to Thursday, As specified in ""Notes"""</formula1>
    </dataValidation>
    <dataValidation type="list" allowBlank="1" showInputMessage="1" showErrorMessage="1" promptTitle="Instructions:" prompt="Click arrow button to the right._x000a_Choose option from list." sqref="F8:H8 F137:H137">
      <formula1>"2. click &amp; choose here, All Types of Passengers, Contract Transportation, Crew Transportation, Vans-non accessible use, Wheelchair Van Requests, As specified in ""Notes"""</formula1>
    </dataValidation>
    <dataValidation type="list" allowBlank="1" showInputMessage="1" showErrorMessage="1" promptTitle="Instructions:" prompt="Click the arrow button to the right._x000a_Choose from the list." sqref="I8:K8 I137:K137">
      <formula1>"3. click &amp; choose here, AM &amp; PM (24 hours), AM Only, PM Only, As specified in ""Notes"""</formula1>
    </dataValidation>
    <dataValidation type="list" allowBlank="1" showInputMessage="1" showErrorMessage="1" promptTitle="Instructions:" prompt="Click the arrow button to the right._x000a_Choose from the list._x000a_Use scroll bar to see all options." sqref="A8:E8 A137:E137">
      <formula1>"1. click &amp; choose here, Full Taxi Fleet, Conventional Taxis Only, Wheelchair Accessible Taxis Only, Accessible Taxis with Flip Seats Only, Conventional Vans Only, Eco-Friendly Taxis Only, AWD/4WD Taxis Only, As specified in ""Notes"""</formula1>
    </dataValidation>
    <dataValidation type="list" allowBlank="1" showInputMessage="1" showErrorMessage="1" promptTitle="Instructions:" prompt="Click the arrow button to the right._x000a_Choose from the list." sqref="A14:H14">
      <formula1>"5. click &amp; choose here, When passenger initiates contact (e.g. phone rings), When taxi company responds (e.g. answers phone), When trip notice is sent to drivers, When drivers accept the trip, Not applicable, As specified in ""Notes"""</formula1>
    </dataValidation>
    <dataValidation type="list" allowBlank="1" showInputMessage="1" showErrorMessage="1" promptTitle="Instructions:" prompt="Click the arrow button to the right._x000a_Choose from the list." sqref="I14:N14">
      <formula1>"6. click &amp; choose here, When taxis arrive at pickup spot, When the meter is turned on, Not applicable, As specified in ""Notes"""</formula1>
    </dataValidation>
  </dataValidations>
  <printOptions/>
  <pageMargins left="0.7" right="0.66" top="0.75" bottom="0.75" header="0.3" footer="0.3"/>
  <pageSetup horizontalDpi="600" verticalDpi="600" orientation="portrait" copies="2" r:id="rId1"/>
  <headerFooter>
    <oddHeader>&amp;CSpreadsheet C</oddHeader>
    <oddFooter>&amp;LC. Response Time Report&amp;RPT Board Workbook ABC--Update October 2015</oddFooter>
  </headerFooter>
  <rowBreaks count="2" manualBreakCount="2">
    <brk id="63"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McGee, Michael M TRAN:EX</cp:lastModifiedBy>
  <cp:lastPrinted>2015-10-21T23:39:29Z</cp:lastPrinted>
  <dcterms:created xsi:type="dcterms:W3CDTF">2013-03-01T22:15:35Z</dcterms:created>
  <dcterms:modified xsi:type="dcterms:W3CDTF">2015-10-22T20:18:37Z</dcterms:modified>
  <cp:category/>
  <cp:version/>
  <cp:contentType/>
  <cp:contentStatus/>
</cp:coreProperties>
</file>