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516" windowWidth="28800" windowHeight="12756" tabRatio="431" activeTab="0"/>
  </bookViews>
  <sheets>
    <sheet name="A  Applicant Info" sheetId="5" r:id="rId1"/>
    <sheet name="B Reg Taxi Data" sheetId="4" r:id="rId2"/>
    <sheet name="C WAT Data" sheetId="9" r:id="rId3"/>
    <sheet name="D  Data Dashboard" sheetId="7" r:id="rId4"/>
  </sheets>
  <definedNames>
    <definedName name="Portion_Of_Taxi_Fleet" localSheetId="0">#REF!</definedName>
    <definedName name="Portion_Of_Taxi_Fleet" localSheetId="1">#REF!</definedName>
    <definedName name="Portion_Of_Taxi_Fleet" localSheetId="2">#REF!</definedName>
    <definedName name="Portion_Of_Taxi_Fleet">#REF!</definedName>
  </definedNames>
  <calcPr calcId="145621"/>
  <extLst/>
</workbook>
</file>

<file path=xl/sharedStrings.xml><?xml version="1.0" encoding="utf-8"?>
<sst xmlns="http://schemas.openxmlformats.org/spreadsheetml/2006/main" count="463" uniqueCount="227">
  <si>
    <t>Jan.</t>
  </si>
  <si>
    <t>Feb.</t>
  </si>
  <si>
    <t>Mar.</t>
  </si>
  <si>
    <t>Apr.</t>
  </si>
  <si>
    <t>May</t>
  </si>
  <si>
    <t>Jun.</t>
  </si>
  <si>
    <t>Jul.</t>
  </si>
  <si>
    <t>Aug.</t>
  </si>
  <si>
    <t>Sep.</t>
  </si>
  <si>
    <t>Oct.</t>
  </si>
  <si>
    <t>Nov.</t>
  </si>
  <si>
    <t>Dec.</t>
  </si>
  <si>
    <t>Applicant:</t>
  </si>
  <si>
    <t>Spreadsheet Date:</t>
  </si>
  <si>
    <t>Months of Data:</t>
  </si>
  <si>
    <t>Same-Month Comparisons:</t>
  </si>
  <si>
    <t>Portion of Data:</t>
  </si>
  <si>
    <t>click &amp; choose here</t>
  </si>
  <si>
    <t>Average Time</t>
  </si>
  <si>
    <t>(minutes)</t>
  </si>
  <si>
    <t>Total</t>
  </si>
  <si>
    <t>Dispatch System</t>
  </si>
  <si>
    <t>click and choose</t>
  </si>
  <si>
    <t>minutes</t>
  </si>
  <si>
    <t>What performance standard does your company aim to achieve?</t>
  </si>
  <si>
    <t>Did you change any cell formulas?</t>
  </si>
  <si>
    <t>List the dispatch apps and technologies your company uses (e.g. eCab, IVR).  Is data for those dispatached trips included or excluded?</t>
  </si>
  <si>
    <t>Instructions</t>
  </si>
  <si>
    <t>About This Workbook</t>
  </si>
  <si>
    <t>Totals</t>
  </si>
  <si>
    <t>Other Trips (2)</t>
  </si>
  <si>
    <t>Other Trips (1)</t>
  </si>
  <si>
    <t>Flag Trips</t>
  </si>
  <si>
    <t>No Loads</t>
  </si>
  <si>
    <t>Portion</t>
  </si>
  <si>
    <t>Averages</t>
  </si>
  <si>
    <t>Changes</t>
  </si>
  <si>
    <t>Trip Volumes</t>
  </si>
  <si>
    <t>Month-by-Month Overview</t>
  </si>
  <si>
    <t>Monthly &amp; Yearly Average Fleet Usage</t>
  </si>
  <si>
    <t>Response Times (dispatch to pickup)</t>
  </si>
  <si>
    <t>Average (minutes)</t>
  </si>
  <si>
    <t>Comparison Period</t>
  </si>
  <si>
    <t>Period</t>
  </si>
  <si>
    <t>Total Change</t>
  </si>
  <si>
    <t>…continued/</t>
  </si>
  <si>
    <t>Pickup &lt; 10 minutes</t>
  </si>
  <si>
    <t>Pickup &gt; 15 minutes</t>
  </si>
  <si>
    <t xml:space="preserve">Applicant:  </t>
  </si>
  <si>
    <t xml:space="preserve">Date of Report:  </t>
  </si>
  <si>
    <t>Data References:</t>
  </si>
  <si>
    <t>General Reference:</t>
  </si>
  <si>
    <t xml:space="preserve">Feedback:  </t>
  </si>
  <si>
    <t>Information About Your Taxi Operation and Data</t>
  </si>
  <si>
    <t>What dispatch system do you use?</t>
  </si>
  <si>
    <t>Are you reporting data for some or all of your taxi trips?</t>
  </si>
  <si>
    <t>Response Time Targets &amp; Data</t>
  </si>
  <si>
    <t>When does your company start measuring response time?</t>
  </si>
  <si>
    <t>When does it stop measureing response time?</t>
  </si>
  <si>
    <t>Spreadsheet Modificatons</t>
  </si>
  <si>
    <t>Use of WAT Fleet</t>
  </si>
  <si>
    <t>WATs</t>
  </si>
  <si>
    <t>Trip Volume Changes</t>
  </si>
  <si>
    <t>n/a</t>
  </si>
  <si>
    <t>Sheet B-1</t>
  </si>
  <si>
    <t>Sheet B-2</t>
  </si>
  <si>
    <t>Sheet B-3</t>
  </si>
  <si>
    <t>Portion of Trips:</t>
  </si>
  <si>
    <t>Sheet B-4</t>
  </si>
  <si>
    <t>Sheet B-5</t>
  </si>
  <si>
    <t>Sheet B-6</t>
  </si>
  <si>
    <t>Sheet B-7</t>
  </si>
  <si>
    <t>Sheet B-8</t>
  </si>
  <si>
    <t>Sheet B-9</t>
  </si>
  <si>
    <t>Sheet B-10</t>
  </si>
  <si>
    <t>Sheet B-11</t>
  </si>
  <si>
    <t>Total Change:</t>
  </si>
  <si>
    <t>Change</t>
  </si>
  <si>
    <t>Conventional Vehicles On Shift</t>
  </si>
  <si>
    <t>Response Time Bands (%)</t>
  </si>
  <si>
    <t>Annual Response Times</t>
  </si>
  <si>
    <t>Annual Changes in Response Times</t>
  </si>
  <si>
    <t>Maximum Conventional Taxis</t>
  </si>
  <si>
    <t>*weighted</t>
  </si>
  <si>
    <t>12 Mo. Avg.</t>
  </si>
  <si>
    <t>Change*</t>
  </si>
  <si>
    <t>Annual response times from dispatch to pickup.</t>
  </si>
  <si>
    <t>Average Response Times</t>
  </si>
  <si>
    <t>Response Times (minutes)</t>
  </si>
  <si>
    <t>Overall "Longer" Response Times</t>
  </si>
  <si>
    <t>Year-Over-Year Changes (Averages)</t>
  </si>
  <si>
    <t>Pickup in 10 to 15 minutes</t>
  </si>
  <si>
    <t>Changes*</t>
  </si>
  <si>
    <t>Conventional Taxi usage</t>
  </si>
  <si>
    <t>sedans &amp; other regular taxis only</t>
  </si>
  <si>
    <t>Maximum Regular Taxis (PT Licence)</t>
  </si>
  <si>
    <t>Regular Taxis On Shift (daily average)</t>
  </si>
  <si>
    <r>
      <t xml:space="preserve">Trip Volume Analysis by Category </t>
    </r>
    <r>
      <rPr>
        <sz val="8"/>
        <color theme="3"/>
        <rFont val="Arial"/>
        <family val="2"/>
      </rPr>
      <t>(page 2 of 3)</t>
    </r>
  </si>
  <si>
    <r>
      <t xml:space="preserve">Trip Volume Analysis by Category </t>
    </r>
    <r>
      <rPr>
        <sz val="8"/>
        <color theme="3"/>
        <rFont val="Arial"/>
        <family val="2"/>
      </rPr>
      <t>(page 3 of 3)</t>
    </r>
  </si>
  <si>
    <r>
      <t>Trip Volume Analysis by Category</t>
    </r>
    <r>
      <rPr>
        <sz val="8"/>
        <color theme="3"/>
        <rFont val="Arial"/>
        <family val="2"/>
      </rPr>
      <t xml:space="preserve"> (page 1 of 3)</t>
    </r>
  </si>
  <si>
    <r>
      <t xml:space="preserve">Vehicles-on-Shift Analysis </t>
    </r>
    <r>
      <rPr>
        <sz val="8"/>
        <color theme="9" tint="-0.4999699890613556"/>
        <rFont val="Arial"/>
        <family val="2"/>
      </rPr>
      <t>(page 1 of 2)</t>
    </r>
  </si>
  <si>
    <r>
      <t xml:space="preserve">Vehicles-on-Shift Analysis </t>
    </r>
    <r>
      <rPr>
        <sz val="8"/>
        <color theme="9" tint="-0.4999699890613556"/>
        <rFont val="Arial"/>
        <family val="2"/>
      </rPr>
      <t>(page 2 of 2)</t>
    </r>
  </si>
  <si>
    <r>
      <t xml:space="preserve">Response Time Analysis </t>
    </r>
    <r>
      <rPr>
        <sz val="8"/>
        <color theme="1" tint="0.34999001026153564"/>
        <rFont val="Arial"/>
        <family val="2"/>
      </rPr>
      <t>(page 4 of 4)</t>
    </r>
  </si>
  <si>
    <r>
      <t xml:space="preserve">Response Time Analysis </t>
    </r>
    <r>
      <rPr>
        <sz val="8"/>
        <color theme="1" tint="0.34999001026153564"/>
        <rFont val="Arial"/>
        <family val="2"/>
      </rPr>
      <t>(page 3 of 4)</t>
    </r>
  </si>
  <si>
    <r>
      <t xml:space="preserve">Response Time Analysis </t>
    </r>
    <r>
      <rPr>
        <sz val="8"/>
        <color theme="1" tint="0.34999001026153564"/>
        <rFont val="Arial"/>
        <family val="2"/>
      </rPr>
      <t>(page 2 of 4)</t>
    </r>
  </si>
  <si>
    <r>
      <t xml:space="preserve">Response Time Analysis </t>
    </r>
    <r>
      <rPr>
        <sz val="8"/>
        <color theme="1" tint="0.34999001026153564"/>
        <rFont val="Arial"/>
        <family val="2"/>
      </rPr>
      <t>(page 1 of 4)</t>
    </r>
  </si>
  <si>
    <r>
      <t xml:space="preserve">Input Your Data </t>
    </r>
    <r>
      <rPr>
        <sz val="8"/>
        <color rgb="FF006600"/>
        <rFont val="Arial"/>
        <family val="2"/>
      </rPr>
      <t>(page 1 of 2)</t>
    </r>
  </si>
  <si>
    <r>
      <t xml:space="preserve">Input Your Data </t>
    </r>
    <r>
      <rPr>
        <sz val="8"/>
        <color rgb="FF006600"/>
        <rFont val="Arial"/>
        <family val="2"/>
      </rPr>
      <t>(page 2 of 2)</t>
    </r>
  </si>
  <si>
    <t>wheelchair accessible taxis (WATs) only</t>
  </si>
  <si>
    <t>Total WAT Trips</t>
  </si>
  <si>
    <t>WATs Activated at PT Branch</t>
  </si>
  <si>
    <t>WATs On Shift (daily average)</t>
  </si>
  <si>
    <t>WATS Activated &amp; On Shift</t>
  </si>
  <si>
    <t>Sheet C-1</t>
  </si>
  <si>
    <t>Sheet C-2</t>
  </si>
  <si>
    <t>Sheet C-3</t>
  </si>
  <si>
    <t>Sheet C-4</t>
  </si>
  <si>
    <t>Sheet C-5</t>
  </si>
  <si>
    <t>Sheet C-6</t>
  </si>
  <si>
    <t>Sheet C-7</t>
  </si>
  <si>
    <t>Sheet C-8</t>
  </si>
  <si>
    <t>Sheet C-9</t>
  </si>
  <si>
    <t>Sheet C-10</t>
  </si>
  <si>
    <t>Sheet C-11</t>
  </si>
  <si>
    <t>WAT Trip Volumes</t>
  </si>
  <si>
    <t>WAT Response Times (dispatch to pickup)</t>
  </si>
  <si>
    <r>
      <t xml:space="preserve">Data &amp; Analysis </t>
    </r>
    <r>
      <rPr>
        <sz val="8"/>
        <color theme="0"/>
        <rFont val="Arial"/>
        <family val="2"/>
      </rPr>
      <t>(WATs only)</t>
    </r>
  </si>
  <si>
    <r>
      <t xml:space="preserve">Data &amp; Analysis </t>
    </r>
    <r>
      <rPr>
        <sz val="8"/>
        <color theme="0"/>
        <rFont val="Arial"/>
        <family val="2"/>
      </rPr>
      <t>(sedans and other regular taxis only)</t>
    </r>
  </si>
  <si>
    <t>WATs Activated</t>
  </si>
  <si>
    <t>WATs On Shift</t>
  </si>
  <si>
    <t>WAT Usage</t>
  </si>
  <si>
    <t>Wheelchair User Dispatch Trips</t>
  </si>
  <si>
    <t>Trip Changes</t>
  </si>
  <si>
    <t>Regular Dispatch Trips</t>
  </si>
  <si>
    <t>Total WAT Dispatch Trips</t>
  </si>
  <si>
    <t>Use of Regular Taxi Fleet</t>
  </si>
  <si>
    <t>Total Regular Taxi Trips</t>
  </si>
  <si>
    <t>Total Regular Dispatch Trips</t>
  </si>
  <si>
    <t>Total WAT Trip Volumes</t>
  </si>
  <si>
    <t>WAT Trip Volume Changes</t>
  </si>
  <si>
    <t>Total Regular Taxi Trip Volumes</t>
  </si>
  <si>
    <t>Year-over-Year Volume Changes</t>
  </si>
  <si>
    <t>Monthly and Yearly Trips</t>
  </si>
  <si>
    <t>Regular Trip Volumes</t>
  </si>
  <si>
    <t>Regular Trip Volume Changes</t>
  </si>
  <si>
    <t>Months of Data</t>
  </si>
  <si>
    <t>Response Times</t>
  </si>
  <si>
    <t>Sheet D-1</t>
  </si>
  <si>
    <t>Conventional Taxis</t>
  </si>
  <si>
    <t>Portion of WAT Trips</t>
  </si>
  <si>
    <t>All Reported Trips</t>
  </si>
  <si>
    <t>Full Fleet</t>
  </si>
  <si>
    <t>Portion of Conventional Trips</t>
  </si>
  <si>
    <t>Same Month Comparisons</t>
  </si>
  <si>
    <t xml:space="preserve"> Trip Volume Changes</t>
  </si>
  <si>
    <t>All Trips Reported</t>
  </si>
  <si>
    <t>Overall Vehicle Usage</t>
  </si>
  <si>
    <t>Overall Trip Volumes</t>
  </si>
  <si>
    <t>maximum</t>
  </si>
  <si>
    <t>are WATs</t>
  </si>
  <si>
    <t>Vehicle Usage Data</t>
  </si>
  <si>
    <t>Licensed Fleet Ratio</t>
  </si>
  <si>
    <t>Average Vehicles on Shift</t>
  </si>
  <si>
    <t>Overall Change in Vehicles on Shift</t>
  </si>
  <si>
    <t>Board Approved Vehicles</t>
  </si>
  <si>
    <t>All Taxis</t>
  </si>
  <si>
    <t>Overall Response Times</t>
  </si>
  <si>
    <t>Portions</t>
  </si>
  <si>
    <t>Response Time Bands</t>
  </si>
  <si>
    <t>Shift in Portions</t>
  </si>
  <si>
    <t>Minutes</t>
  </si>
  <si>
    <t>Response Time Data</t>
  </si>
  <si>
    <r>
      <t xml:space="preserve">PT Licence Fleet Size </t>
    </r>
    <r>
      <rPr>
        <sz val="10"/>
        <color theme="3"/>
        <rFont val="Calibri"/>
        <family val="2"/>
        <scheme val="minor"/>
      </rPr>
      <t>(time of application)</t>
    </r>
  </si>
  <si>
    <t>Overall Trip Volume Data</t>
  </si>
  <si>
    <t>Vehicles On Shift</t>
  </si>
  <si>
    <t>Sheet D-2</t>
  </si>
  <si>
    <t>Usage</t>
  </si>
  <si>
    <t>Sheet D-3</t>
  </si>
  <si>
    <t>Taxi Fleet Data Dashboard</t>
  </si>
  <si>
    <t>overall reported data</t>
  </si>
  <si>
    <t>STEP 1</t>
  </si>
  <si>
    <t>STEP 2</t>
  </si>
  <si>
    <t>STEP 3</t>
  </si>
  <si>
    <t>STEP 4</t>
  </si>
  <si>
    <t xml:space="preserve">  Application Guide 3: I Want to Add Taxis to My Fleet  </t>
  </si>
  <si>
    <t xml:space="preserve">  Reference Sheet 16: Operational Taxi Data  </t>
  </si>
  <si>
    <t xml:space="preserve">  Passenger Transportation Board website  </t>
  </si>
  <si>
    <t xml:space="preserve">  Taxi Standards Project (webpage)  </t>
  </si>
  <si>
    <t>Applicant's Info</t>
  </si>
  <si>
    <t>Use the drop-down lists below (and optional comment boxes) to tell the Board about your taxi operation and data.</t>
  </si>
  <si>
    <t>Did your dispatch system change in the reporting period?</t>
  </si>
  <si>
    <t>Use this workbook to report 24 or more months of taxi data when you apply to add taxis to your fleet. Submit your completed workbook (with spreadsheets A, B, C and D) as an electronic Excel file (email or USB drive) when you send your application to the Passenger Transportation Branch.</t>
  </si>
  <si>
    <t>Sheet A-1</t>
  </si>
  <si>
    <t>Board-approved taxis at time of application</t>
  </si>
  <si>
    <t>Maximum fleet size (all taxis):</t>
  </si>
  <si>
    <t>Maximum number of conventional taxis:</t>
  </si>
  <si>
    <t>Ratios</t>
  </si>
  <si>
    <r>
      <t>Vehicles on Shift</t>
    </r>
    <r>
      <rPr>
        <sz val="10"/>
        <color theme="3"/>
        <rFont val="Calibri"/>
        <family val="2"/>
        <scheme val="minor"/>
      </rPr>
      <t xml:space="preserve"> (based on daily averages)</t>
    </r>
  </si>
  <si>
    <t>Highest</t>
  </si>
  <si>
    <t>Average</t>
  </si>
  <si>
    <t xml:space="preserve">Lowest </t>
  </si>
  <si>
    <t>Monthly "Maximums" in Spreadsheets</t>
  </si>
  <si>
    <t>Overall Increase in Monthly Maximums</t>
  </si>
  <si>
    <t>Dispatch Trips for Response Time Data</t>
  </si>
  <si>
    <t>Trips:</t>
  </si>
  <si>
    <t>Overall Trip Volume Change:</t>
  </si>
  <si>
    <t>All Reported Trips:</t>
  </si>
  <si>
    <t>Total Dispatch Trips</t>
  </si>
  <si>
    <t>(used for reported dispatch times)</t>
  </si>
  <si>
    <t>Max. Conventionals in Licence</t>
  </si>
  <si>
    <t>All Taxis On Shift</t>
  </si>
  <si>
    <t>Email feedback or suggestions about the spreadsheets to the ptboard@bc.ca.  We will consider them separately from your application.</t>
  </si>
  <si>
    <t xml:space="preserve">&gt;&gt; Pick up passengers within  </t>
  </si>
  <si>
    <t xml:space="preserve">  percent of the time.</t>
  </si>
  <si>
    <t>Other Notes</t>
  </si>
  <si>
    <t>Cell formulas in this workbook are protected to prevent unintended changes.  If you want to view the cell formulas, first unprotect the spreadsheet you want to view.  To do this, select:   Home &gt; Cells &gt; Format &gt; Protections &gt; Unprotect Sheet.  No password is required.  If you make any changes to any protected formula in this workbook, disclose the change in the dropdown menu and notes below.</t>
  </si>
  <si>
    <t>XYZ Taxi Ltd.</t>
  </si>
  <si>
    <t>Regular Taxis On Shift</t>
  </si>
  <si>
    <r>
      <rPr>
        <b/>
        <sz val="7"/>
        <color theme="3"/>
        <rFont val="Calibri"/>
        <family val="2"/>
        <scheme val="minor"/>
      </rPr>
      <t xml:space="preserve">Get ready. </t>
    </r>
    <r>
      <rPr>
        <sz val="7"/>
        <color theme="3"/>
        <rFont val="Calibri"/>
        <family val="2"/>
        <scheme val="minor"/>
      </rPr>
      <t xml:space="preserve"> Use the links below to learn about application and data-reporting requirements for applicants that want to add taxis to their fleet.</t>
    </r>
  </si>
  <si>
    <r>
      <rPr>
        <b/>
        <sz val="7"/>
        <color theme="3"/>
        <rFont val="Calibri"/>
        <family val="2"/>
        <scheme val="minor"/>
      </rPr>
      <t>Navigate this Workbook.</t>
    </r>
    <r>
      <rPr>
        <sz val="7"/>
        <color theme="3"/>
        <rFont val="Calibri"/>
        <family val="2"/>
        <scheme val="minor"/>
      </rPr>
      <t xml:space="preserve">  This workbook contains 4 spreadsheets (A - D).  Use the tabs at the bottom of your screen to go to each one.    Five pages in the workbook provide space to input information and data.   An additional 21 pages have tables that fill in automatically as you input your data.
</t>
    </r>
  </si>
  <si>
    <r>
      <rPr>
        <b/>
        <sz val="7"/>
        <color theme="3"/>
        <rFont val="Calibri"/>
        <family val="2"/>
        <scheme val="minor"/>
      </rPr>
      <t xml:space="preserve">Complete Spreadsheet A.  </t>
    </r>
    <r>
      <rPr>
        <sz val="7"/>
        <color theme="3"/>
        <rFont val="Calibri"/>
        <family val="2"/>
        <scheme val="minor"/>
      </rPr>
      <t xml:space="preserve"> Provide basic information on this 1 page spreadsheet to describe the data in your application. Do this by overwritting text in red boxes, and by choosing menu options from the drop-down menus (red text in dark-blue boxes).  After clicking a drop-down, click the button that appears to the right (with an upside-down arrow). If a scroll bar appears in the menu, scroll down to see all options.</t>
    </r>
  </si>
  <si>
    <r>
      <rPr>
        <b/>
        <sz val="7"/>
        <color theme="3"/>
        <rFont val="Calibri"/>
        <family val="2"/>
        <scheme val="minor"/>
      </rPr>
      <t xml:space="preserve">Input Your Data. </t>
    </r>
    <r>
      <rPr>
        <sz val="7"/>
        <color theme="3"/>
        <rFont val="Calibri"/>
        <family val="2"/>
        <scheme val="minor"/>
      </rPr>
      <t xml:space="preserve">Use Spreadsheets B and C to input data for the past 24 or more months of operational data for all taxis in your fleet.  On the first 2 pages of Spreadsheet B, report data for conventional taxis (e.g. sedans as well as vans that are not accessible).   On the first 2 pages of Spreadsheet B, report data for all other vehicles (i.e. wheelchair accessible taxis).  Both spreadsheets provide space to report (a) trip volumes, (b) vehicles-on-shift and (c) response times.  Do not double-count data on the two spreadsheets, or among different types of trips you report on either spreadsheet.  For example, only report "app dispatch trips" when the data is not a subset of a broader category you report for "central dispatch trips."    On the first page of Spreadsheet B, you can overwrite any of the black text to update the latest year (e.g. 2018) and labels for your data.  Doing so changes the dates and labels where they appear in the workbook. </t>
    </r>
  </si>
  <si>
    <t>[dispatch system notes]</t>
  </si>
  <si>
    <t>[app notes]</t>
  </si>
  <si>
    <t>[spreadsheet notes]</t>
  </si>
  <si>
    <t>[other notes]</t>
  </si>
  <si>
    <r>
      <rPr>
        <b/>
        <sz val="7"/>
        <color theme="3"/>
        <rFont val="Calibri"/>
        <family val="2"/>
        <scheme val="minor"/>
      </rPr>
      <t xml:space="preserve">Review Workbook &amp; Send.  </t>
    </r>
    <r>
      <rPr>
        <sz val="7"/>
        <color theme="3"/>
        <rFont val="Calibri"/>
        <family val="2"/>
        <scheme val="minor"/>
      </rPr>
      <t xml:space="preserve"> This workbook uses the data you input to generate 21 pages of analysis.  Review those pages in Spreadsheets B and C (the last 9 pages each) and Spreadsheet D (all 3 pages).  Also double-check the 5 "input" pages you completed.  After seeing that your data and analysis reflects what has been happening in your taxi operation, send an electronic copy of the Excel file with you application to the PT Branch.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</si>
</sst>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1009]mmmm\ d\,\ yyyy;@"/>
    <numFmt numFmtId="166" formatCode="#,##0.0"/>
    <numFmt numFmtId="167" formatCode="0.0"/>
  </numFmts>
  <fonts count="108">
    <font>
      <sz val="8"/>
      <color theme="1"/>
      <name val="Arial"/>
      <family val="2"/>
    </font>
    <font>
      <sz val="10"/>
      <name val="Arial"/>
      <family val="2"/>
    </font>
    <font>
      <sz val="11"/>
      <color theme="1"/>
      <name val="Calibri"/>
      <family val="2"/>
      <scheme val="minor"/>
    </font>
    <font>
      <sz val="8"/>
      <name val="Arial"/>
      <family val="2"/>
    </font>
    <font>
      <b/>
      <sz val="12"/>
      <name val="Arial"/>
      <family val="2"/>
    </font>
    <font>
      <u val="single"/>
      <sz val="8"/>
      <color theme="10"/>
      <name val="Arial"/>
      <family val="2"/>
    </font>
    <font>
      <b/>
      <sz val="8"/>
      <color theme="3"/>
      <name val="Arial"/>
      <family val="2"/>
    </font>
    <font>
      <b/>
      <sz val="9"/>
      <color theme="3"/>
      <name val="Arial"/>
      <family val="2"/>
    </font>
    <font>
      <b/>
      <sz val="11"/>
      <name val="Arial"/>
      <family val="2"/>
    </font>
    <font>
      <sz val="8"/>
      <color theme="3"/>
      <name val="Arial"/>
      <family val="2"/>
    </font>
    <font>
      <sz val="7"/>
      <color theme="3"/>
      <name val="Arial"/>
      <family val="2"/>
    </font>
    <font>
      <b/>
      <i/>
      <sz val="9"/>
      <color theme="3"/>
      <name val="Arial"/>
      <family val="2"/>
    </font>
    <font>
      <sz val="6"/>
      <color theme="1"/>
      <name val="Arial"/>
      <family val="2"/>
    </font>
    <font>
      <sz val="6"/>
      <color theme="3"/>
      <name val="Arial"/>
      <family val="2"/>
    </font>
    <font>
      <sz val="8"/>
      <color theme="0"/>
      <name val="Arial"/>
      <family val="2"/>
    </font>
    <font>
      <b/>
      <sz val="9"/>
      <color theme="0"/>
      <name val="Arial"/>
      <family val="2"/>
    </font>
    <font>
      <sz val="8"/>
      <color rgb="FF7030A0"/>
      <name val="Arial"/>
      <family val="2"/>
    </font>
    <font>
      <b/>
      <sz val="8"/>
      <color theme="6" tint="-0.4999699890613556"/>
      <name val="Arial"/>
      <family val="2"/>
    </font>
    <font>
      <sz val="7"/>
      <color theme="6" tint="-0.4999699890613556"/>
      <name val="Arial"/>
      <family val="2"/>
    </font>
    <font>
      <sz val="8"/>
      <color theme="6" tint="-0.4999699890613556"/>
      <name val="Arial"/>
      <family val="2"/>
    </font>
    <font>
      <b/>
      <sz val="5"/>
      <color theme="6" tint="-0.4999699890613556"/>
      <name val="Arial"/>
      <family val="2"/>
    </font>
    <font>
      <b/>
      <sz val="6"/>
      <color theme="3"/>
      <name val="Arial"/>
      <family val="2"/>
    </font>
    <font>
      <b/>
      <sz val="8"/>
      <color rgb="FF0070C0"/>
      <name val="Arial"/>
      <family val="2"/>
    </font>
    <font>
      <sz val="8"/>
      <color rgb="FF0070C0"/>
      <name val="Arial"/>
      <family val="2"/>
    </font>
    <font>
      <sz val="7"/>
      <color rgb="FF0070C0"/>
      <name val="Arial"/>
      <family val="2"/>
    </font>
    <font>
      <b/>
      <sz val="7"/>
      <color rgb="FF0070C0"/>
      <name val="Arial"/>
      <family val="2"/>
    </font>
    <font>
      <b/>
      <sz val="12"/>
      <color theme="3"/>
      <name val="Arial"/>
      <family val="2"/>
    </font>
    <font>
      <sz val="9"/>
      <color rgb="FF0070C0"/>
      <name val="Arial"/>
      <family val="2"/>
    </font>
    <font>
      <b/>
      <sz val="8"/>
      <color theme="0"/>
      <name val="Arial"/>
      <family val="2"/>
    </font>
    <font>
      <b/>
      <sz val="9"/>
      <color rgb="FF0070C0"/>
      <name val="Arial"/>
      <family val="2"/>
    </font>
    <font>
      <sz val="6"/>
      <color rgb="FF0070C0"/>
      <name val="Arial"/>
      <family val="2"/>
    </font>
    <font>
      <b/>
      <sz val="11"/>
      <color theme="0"/>
      <name val="Arial"/>
      <family val="2"/>
    </font>
    <font>
      <b/>
      <sz val="10"/>
      <color theme="3"/>
      <name val="Arial"/>
      <family val="2"/>
    </font>
    <font>
      <sz val="10"/>
      <color theme="3"/>
      <name val="Arial"/>
      <family val="2"/>
    </font>
    <font>
      <sz val="9"/>
      <color theme="3"/>
      <name val="Arial"/>
      <family val="2"/>
    </font>
    <font>
      <sz val="9"/>
      <color theme="3"/>
      <name val="Calibri"/>
      <family val="2"/>
      <scheme val="minor"/>
    </font>
    <font>
      <u val="single"/>
      <sz val="9"/>
      <color theme="6" tint="-0.24997000396251678"/>
      <name val="Calibri"/>
      <family val="2"/>
      <scheme val="minor"/>
    </font>
    <font>
      <b/>
      <sz val="10"/>
      <color theme="3"/>
      <name val="Calibri"/>
      <family val="2"/>
      <scheme val="minor"/>
    </font>
    <font>
      <sz val="7"/>
      <color theme="0"/>
      <name val="Arial"/>
      <family val="2"/>
    </font>
    <font>
      <b/>
      <sz val="11"/>
      <color theme="3"/>
      <name val="Calibri"/>
      <family val="2"/>
      <scheme val="minor"/>
    </font>
    <font>
      <sz val="11"/>
      <color theme="3"/>
      <name val="Calibri"/>
      <family val="2"/>
      <scheme val="minor"/>
    </font>
    <font>
      <b/>
      <sz val="12"/>
      <color theme="3"/>
      <name val="Calibri"/>
      <family val="2"/>
      <scheme val="minor"/>
    </font>
    <font>
      <sz val="8"/>
      <color rgb="FF00B050"/>
      <name val="Arial"/>
      <family val="2"/>
    </font>
    <font>
      <b/>
      <sz val="11"/>
      <color rgb="FF006600"/>
      <name val="Arial"/>
      <family val="2"/>
    </font>
    <font>
      <sz val="8"/>
      <color rgb="FF006600"/>
      <name val="Arial"/>
      <family val="2"/>
    </font>
    <font>
      <b/>
      <sz val="8"/>
      <color rgb="FF006600"/>
      <name val="Arial"/>
      <family val="2"/>
    </font>
    <font>
      <b/>
      <sz val="10"/>
      <color rgb="FF006600"/>
      <name val="Arial"/>
      <family val="2"/>
    </font>
    <font>
      <b/>
      <sz val="12"/>
      <color theme="7"/>
      <name val="Arial"/>
      <family val="2"/>
    </font>
    <font>
      <b/>
      <sz val="9"/>
      <color rgb="FF7030A0"/>
      <name val="Arial"/>
      <family val="2"/>
    </font>
    <font>
      <sz val="8"/>
      <color theme="9" tint="-0.4999699890613556"/>
      <name val="Arial"/>
      <family val="2"/>
    </font>
    <font>
      <b/>
      <sz val="9"/>
      <color theme="1" tint="0.24998000264167786"/>
      <name val="Arial"/>
      <family val="2"/>
    </font>
    <font>
      <b/>
      <sz val="8"/>
      <color theme="4"/>
      <name val="Arial"/>
      <family val="2"/>
    </font>
    <font>
      <sz val="8"/>
      <color theme="4"/>
      <name val="Arial"/>
      <family val="2"/>
    </font>
    <font>
      <b/>
      <sz val="9"/>
      <color theme="4"/>
      <name val="Arial"/>
      <family val="2"/>
    </font>
    <font>
      <sz val="7"/>
      <color theme="4"/>
      <name val="Arial"/>
      <family val="2"/>
    </font>
    <font>
      <b/>
      <sz val="7"/>
      <color theme="3"/>
      <name val="Arial"/>
      <family val="2"/>
    </font>
    <font>
      <b/>
      <sz val="7"/>
      <color theme="4"/>
      <name val="Arial"/>
      <family val="2"/>
    </font>
    <font>
      <i/>
      <sz val="9"/>
      <color theme="3"/>
      <name val="Arial"/>
      <family val="2"/>
    </font>
    <font>
      <sz val="8"/>
      <color theme="1" tint="0.34999001026153564"/>
      <name val="Arial"/>
      <family val="2"/>
    </font>
    <font>
      <sz val="7.5"/>
      <name val="Arial"/>
      <family val="2"/>
    </font>
    <font>
      <sz val="7.5"/>
      <color rgb="FF006600"/>
      <name val="Arial"/>
      <family val="2"/>
    </font>
    <font>
      <b/>
      <sz val="7.5"/>
      <color rgb="FF006600"/>
      <name val="Arial"/>
      <family val="2"/>
    </font>
    <font>
      <sz val="7.5"/>
      <color theme="3"/>
      <name val="Arial"/>
      <family val="2"/>
    </font>
    <font>
      <sz val="7.5"/>
      <color rgb="FF0070C0"/>
      <name val="Arial"/>
      <family val="2"/>
    </font>
    <font>
      <b/>
      <sz val="10"/>
      <color theme="9" tint="-0.4999699890613556"/>
      <name val="Arial"/>
      <family val="2"/>
    </font>
    <font>
      <b/>
      <sz val="10"/>
      <color theme="1" tint="0.34999001026153564"/>
      <name val="Arial"/>
      <family val="2"/>
    </font>
    <font>
      <b/>
      <sz val="11"/>
      <color rgb="FF7030A0"/>
      <name val="Arial"/>
      <family val="2"/>
    </font>
    <font>
      <b/>
      <sz val="8"/>
      <color rgb="FF7030A0"/>
      <name val="Arial"/>
      <family val="2"/>
    </font>
    <font>
      <i/>
      <sz val="9"/>
      <color rgb="FF7030A0"/>
      <name val="Arial"/>
      <family val="2"/>
    </font>
    <font>
      <b/>
      <sz val="10"/>
      <color rgb="FF7030A0"/>
      <name val="Arial"/>
      <family val="2"/>
    </font>
    <font>
      <sz val="12"/>
      <color theme="1"/>
      <name val="Arial"/>
      <family val="2"/>
    </font>
    <font>
      <b/>
      <sz val="10"/>
      <color theme="1"/>
      <name val="Calibri"/>
      <family val="2"/>
      <scheme val="minor"/>
    </font>
    <font>
      <sz val="7.5"/>
      <color rgb="FF7030A0"/>
      <name val="Arial"/>
      <family val="2"/>
    </font>
    <font>
      <b/>
      <sz val="7.5"/>
      <color rgb="FF7030A0"/>
      <name val="Arial"/>
      <family val="2"/>
    </font>
    <font>
      <sz val="10"/>
      <color theme="3"/>
      <name val="Calibri"/>
      <family val="2"/>
      <scheme val="minor"/>
    </font>
    <font>
      <sz val="10"/>
      <color theme="1"/>
      <name val="Calibri"/>
      <family val="2"/>
      <scheme val="minor"/>
    </font>
    <font>
      <sz val="10"/>
      <color theme="1"/>
      <name val="Arial"/>
      <family val="2"/>
    </font>
    <font>
      <b/>
      <sz val="10"/>
      <color theme="1"/>
      <name val="Arial"/>
      <family val="2"/>
    </font>
    <font>
      <sz val="10"/>
      <color theme="0" tint="-0.3499799966812134"/>
      <name val="Calibri"/>
      <family val="2"/>
      <scheme val="minor"/>
    </font>
    <font>
      <sz val="9"/>
      <color theme="0" tint="-0.3499799966812134"/>
      <name val="Calibri"/>
      <family val="2"/>
      <scheme val="minor"/>
    </font>
    <font>
      <sz val="11"/>
      <name val="Arial"/>
      <family val="2"/>
    </font>
    <font>
      <sz val="8"/>
      <color theme="2" tint="-0.24997000396251678"/>
      <name val="Arial"/>
      <family val="2"/>
    </font>
    <font>
      <sz val="8"/>
      <color theme="2" tint="-0.09996999800205231"/>
      <name val="Arial"/>
      <family val="2"/>
    </font>
    <font>
      <b/>
      <sz val="8"/>
      <color theme="3"/>
      <name val="Calibri"/>
      <family val="2"/>
      <scheme val="minor"/>
    </font>
    <font>
      <sz val="7"/>
      <color theme="1"/>
      <name val="Arial"/>
      <family val="2"/>
    </font>
    <font>
      <sz val="6.5"/>
      <color theme="3"/>
      <name val="Arial"/>
      <family val="2"/>
    </font>
    <font>
      <sz val="7"/>
      <color theme="3"/>
      <name val="Calibri"/>
      <family val="2"/>
      <scheme val="minor"/>
    </font>
    <font>
      <b/>
      <sz val="7"/>
      <color theme="3"/>
      <name val="Calibri"/>
      <family val="2"/>
      <scheme val="minor"/>
    </font>
    <font>
      <b/>
      <sz val="7"/>
      <color theme="1"/>
      <name val="Calibri"/>
      <family val="2"/>
      <scheme val="minor"/>
    </font>
    <font>
      <u val="single"/>
      <sz val="7"/>
      <color theme="3"/>
      <name val="Calibri"/>
      <family val="2"/>
      <scheme val="minor"/>
    </font>
    <font>
      <sz val="8"/>
      <color theme="1"/>
      <name val="Calibri"/>
      <family val="2"/>
      <scheme val="minor"/>
    </font>
    <font>
      <b/>
      <sz val="8"/>
      <color theme="1"/>
      <name val="Calibri"/>
      <family val="2"/>
      <scheme val="minor"/>
    </font>
    <font>
      <sz val="7"/>
      <color theme="1"/>
      <name val="Calibri"/>
      <family val="2"/>
      <scheme val="minor"/>
    </font>
    <font>
      <b/>
      <sz val="7"/>
      <name val="Calibri"/>
      <family val="2"/>
      <scheme val="minor"/>
    </font>
    <font>
      <b/>
      <sz val="7"/>
      <color theme="2" tint="-0.7499799728393555"/>
      <name val="Calibri"/>
      <family val="2"/>
      <scheme val="minor"/>
    </font>
    <font>
      <b/>
      <i/>
      <sz val="7"/>
      <color theme="3"/>
      <name val="Calibri"/>
      <family val="2"/>
      <scheme val="minor"/>
    </font>
    <font>
      <b/>
      <sz val="7"/>
      <color rgb="FFC00000"/>
      <name val="Calibri"/>
      <family val="2"/>
      <scheme val="minor"/>
    </font>
    <font>
      <sz val="7"/>
      <color theme="2" tint="-0.8999800086021423"/>
      <name val="Calibri"/>
      <family val="2"/>
      <scheme val="minor"/>
    </font>
    <font>
      <sz val="7"/>
      <color rgb="FFCC0099"/>
      <name val="Calibri"/>
      <family val="2"/>
      <scheme val="minor"/>
    </font>
    <font>
      <b/>
      <sz val="7"/>
      <color theme="4"/>
      <name val="Calibri"/>
      <family val="2"/>
      <scheme val="minor"/>
    </font>
    <font>
      <sz val="7"/>
      <color rgb="FFFFFF99"/>
      <name val="Calibri"/>
      <family val="2"/>
      <scheme val="minor"/>
    </font>
    <font>
      <sz val="7"/>
      <color rgb="FF7030A0"/>
      <name val="Calibri"/>
      <family val="2"/>
      <scheme val="minor"/>
    </font>
    <font>
      <sz val="8"/>
      <color theme="2" tint="-0.24997000396251678"/>
      <name val="Calibri"/>
      <family val="2"/>
      <scheme val="minor"/>
    </font>
    <font>
      <u val="single"/>
      <sz val="7"/>
      <color theme="10"/>
      <name val="Calibri"/>
      <family val="2"/>
      <scheme val="minor"/>
    </font>
    <font>
      <sz val="9"/>
      <color rgb="FF0070C0"/>
      <name val="Calibri"/>
      <family val="2"/>
      <scheme val="minor"/>
    </font>
    <font>
      <sz val="7"/>
      <name val="Calibri"/>
      <family val="2"/>
      <scheme val="minor"/>
    </font>
    <font>
      <b/>
      <sz val="7"/>
      <color rgb="FFFF0000"/>
      <name val="Calibri"/>
      <family val="2"/>
      <scheme val="minor"/>
    </font>
    <font>
      <sz val="7"/>
      <color rgb="FFFF0000"/>
      <name val="Calibri"/>
      <family val="2"/>
      <scheme val="minor"/>
    </font>
  </fonts>
  <fills count="24">
    <fill>
      <patternFill/>
    </fill>
    <fill>
      <patternFill patternType="gray125"/>
    </fill>
    <fill>
      <patternFill patternType="solid">
        <fgColor theme="3"/>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rgb="FF006600"/>
        <bgColor indexed="64"/>
      </patternFill>
    </fill>
    <fill>
      <patternFill patternType="solid">
        <fgColor rgb="FFFFFF99"/>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7030A0"/>
        <bgColor indexed="64"/>
      </patternFill>
    </fill>
    <fill>
      <patternFill patternType="solid">
        <fgColor rgb="FFFFFF99"/>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rgb="FFF2FBFB"/>
        <bgColor indexed="64"/>
      </patternFill>
    </fill>
  </fills>
  <borders count="190">
    <border>
      <left/>
      <right/>
      <top/>
      <bottom/>
      <diagonal/>
    </border>
    <border>
      <left style="thick">
        <color rgb="FF006600"/>
      </left>
      <right/>
      <top style="thick">
        <color rgb="FF006600"/>
      </top>
      <bottom/>
    </border>
    <border>
      <left style="thick">
        <color rgb="FF006600"/>
      </left>
      <right/>
      <top/>
      <bottom/>
    </border>
    <border>
      <left/>
      <right style="thick">
        <color rgb="FF006600"/>
      </right>
      <top/>
      <bottom/>
    </border>
    <border>
      <left/>
      <right/>
      <top style="thick">
        <color rgb="FF006600"/>
      </top>
      <bottom/>
    </border>
    <border>
      <left/>
      <right/>
      <top style="thin">
        <color rgb="FF006600"/>
      </top>
      <bottom style="medium">
        <color rgb="FF006600"/>
      </bottom>
    </border>
    <border>
      <left/>
      <right/>
      <top/>
      <bottom style="thin">
        <color rgb="FF006600"/>
      </bottom>
    </border>
    <border>
      <left/>
      <right style="thick">
        <color rgb="FF006600"/>
      </right>
      <top/>
      <bottom style="thin">
        <color rgb="FF006600"/>
      </bottom>
    </border>
    <border>
      <left/>
      <right style="thick">
        <color rgb="FF006600"/>
      </right>
      <top style="thin">
        <color rgb="FF006600"/>
      </top>
      <bottom style="thin">
        <color rgb="FF006600"/>
      </bottom>
    </border>
    <border>
      <left/>
      <right style="thick">
        <color rgb="FF006600"/>
      </right>
      <top style="thin">
        <color rgb="FF006600"/>
      </top>
      <bottom style="medium">
        <color rgb="FF006600"/>
      </bottom>
    </border>
    <border>
      <left/>
      <right style="thick">
        <color rgb="FF006600"/>
      </right>
      <top style="medium">
        <color rgb="FF006600"/>
      </top>
      <bottom style="thin">
        <color rgb="FF006600"/>
      </bottom>
    </border>
    <border>
      <left style="thick">
        <color rgb="FF006600"/>
      </left>
      <right/>
      <top/>
      <bottom style="thick">
        <color rgb="FF006600"/>
      </bottom>
    </border>
    <border>
      <left/>
      <right style="thick">
        <color rgb="FF006600"/>
      </right>
      <top style="medium">
        <color rgb="FF006600"/>
      </top>
      <bottom style="thick">
        <color rgb="FF006600"/>
      </bottom>
    </border>
    <border>
      <left style="thick">
        <color theme="3"/>
      </left>
      <right/>
      <top style="thin">
        <color theme="3"/>
      </top>
      <bottom style="hair">
        <color theme="3"/>
      </bottom>
    </border>
    <border>
      <left/>
      <right/>
      <top style="thin">
        <color theme="3"/>
      </top>
      <bottom style="hair">
        <color theme="3"/>
      </bottom>
    </border>
    <border>
      <left style="thick">
        <color theme="3"/>
      </left>
      <right/>
      <top style="hair">
        <color theme="3"/>
      </top>
      <bottom style="hair">
        <color theme="3"/>
      </bottom>
    </border>
    <border>
      <left/>
      <right/>
      <top style="hair">
        <color theme="3"/>
      </top>
      <bottom style="hair">
        <color theme="3"/>
      </bottom>
    </border>
    <border>
      <left style="thick">
        <color theme="3"/>
      </left>
      <right/>
      <top style="hair">
        <color theme="3"/>
      </top>
      <bottom style="thick">
        <color theme="3"/>
      </bottom>
    </border>
    <border>
      <left/>
      <right/>
      <top style="hair">
        <color theme="3"/>
      </top>
      <bottom style="thick">
        <color theme="3"/>
      </bottom>
    </border>
    <border>
      <left/>
      <right style="thick">
        <color theme="3"/>
      </right>
      <top/>
      <bottom/>
    </border>
    <border>
      <left/>
      <right style="thick">
        <color theme="3"/>
      </right>
      <top/>
      <bottom style="thick">
        <color theme="3"/>
      </bottom>
    </border>
    <border>
      <left style="thick">
        <color theme="3"/>
      </left>
      <right/>
      <top style="medium">
        <color theme="3"/>
      </top>
      <bottom style="thin">
        <color theme="3"/>
      </bottom>
    </border>
    <border>
      <left/>
      <right/>
      <top style="medium">
        <color theme="3"/>
      </top>
      <bottom style="thin">
        <color theme="3"/>
      </bottom>
    </border>
    <border>
      <left style="thick">
        <color theme="3"/>
      </left>
      <right/>
      <top style="thick">
        <color theme="3"/>
      </top>
      <bottom style="thin">
        <color theme="3"/>
      </bottom>
    </border>
    <border>
      <left/>
      <right/>
      <top style="thick">
        <color theme="3"/>
      </top>
      <bottom style="thin">
        <color theme="3"/>
      </bottom>
    </border>
    <border>
      <left style="double">
        <color theme="3"/>
      </left>
      <right/>
      <top/>
      <bottom/>
    </border>
    <border>
      <left/>
      <right style="double">
        <color theme="3"/>
      </right>
      <top/>
      <bottom/>
    </border>
    <border>
      <left style="medium"/>
      <right style="double">
        <color theme="3"/>
      </right>
      <top/>
      <bottom/>
    </border>
    <border>
      <left style="double">
        <color theme="3"/>
      </left>
      <right/>
      <top style="double">
        <color theme="3"/>
      </top>
      <bottom/>
    </border>
    <border>
      <left/>
      <right/>
      <top style="double">
        <color theme="3"/>
      </top>
      <bottom/>
    </border>
    <border>
      <left style="double">
        <color theme="3"/>
      </left>
      <right/>
      <top/>
      <bottom style="double">
        <color theme="3"/>
      </bottom>
    </border>
    <border>
      <left/>
      <right/>
      <top/>
      <bottom style="double">
        <color theme="3"/>
      </bottom>
    </border>
    <border>
      <left style="double">
        <color theme="3"/>
      </left>
      <right style="double">
        <color theme="3"/>
      </right>
      <top style="double">
        <color theme="3"/>
      </top>
      <bottom style="double">
        <color theme="3"/>
      </bottom>
    </border>
    <border>
      <left style="double">
        <color theme="3"/>
      </left>
      <right style="double">
        <color theme="3"/>
      </right>
      <top style="double">
        <color theme="3"/>
      </top>
      <bottom/>
    </border>
    <border>
      <left style="double">
        <color theme="3"/>
      </left>
      <right style="double">
        <color theme="3"/>
      </right>
      <top/>
      <bottom/>
    </border>
    <border>
      <left style="double">
        <color theme="3"/>
      </left>
      <right style="double">
        <color theme="3"/>
      </right>
      <top/>
      <bottom style="double">
        <color theme="3"/>
      </bottom>
    </border>
    <border>
      <left/>
      <right style="double">
        <color theme="3"/>
      </right>
      <top/>
      <bottom style="double">
        <color theme="3"/>
      </bottom>
    </border>
    <border>
      <left/>
      <right style="thick">
        <color theme="9" tint="-0.4999699890613556"/>
      </right>
      <top/>
      <bottom/>
    </border>
    <border>
      <left/>
      <right style="thick">
        <color theme="9" tint="-0.4999699890613556"/>
      </right>
      <top/>
      <bottom style="thick">
        <color theme="9" tint="-0.4999699890613556"/>
      </bottom>
    </border>
    <border>
      <left/>
      <right/>
      <top/>
      <bottom style="thick">
        <color theme="9" tint="-0.4999699890613556"/>
      </bottom>
    </border>
    <border>
      <left style="thin">
        <color theme="9" tint="-0.4999699890613556"/>
      </left>
      <right style="thick">
        <color theme="9" tint="-0.4999699890613556"/>
      </right>
      <top/>
      <bottom/>
    </border>
    <border>
      <left style="thick">
        <color theme="9" tint="-0.4999699890613556"/>
      </left>
      <right/>
      <top style="thick">
        <color theme="9" tint="-0.4999699890613556"/>
      </top>
      <bottom style="thin">
        <color theme="9" tint="-0.4999699890613556"/>
      </bottom>
    </border>
    <border>
      <left/>
      <right/>
      <top style="thick">
        <color theme="9" tint="-0.4999699890613556"/>
      </top>
      <bottom style="thin">
        <color theme="9" tint="-0.4999699890613556"/>
      </bottom>
    </border>
    <border>
      <left style="thin">
        <color theme="9" tint="-0.4999699890613556"/>
      </left>
      <right style="thick">
        <color theme="9" tint="-0.4999699890613556"/>
      </right>
      <top style="thick">
        <color theme="9" tint="-0.4999699890613556"/>
      </top>
      <bottom style="thin">
        <color theme="9" tint="-0.4999699890613556"/>
      </bottom>
    </border>
    <border>
      <left style="thick">
        <color theme="9" tint="-0.4999699890613556"/>
      </left>
      <right/>
      <top style="thin">
        <color theme="9" tint="-0.4999699890613556"/>
      </top>
      <bottom style="hair">
        <color theme="9" tint="-0.4999699890613556"/>
      </bottom>
    </border>
    <border>
      <left style="thick">
        <color theme="9" tint="-0.4999699890613556"/>
      </left>
      <right/>
      <top style="hair">
        <color theme="9" tint="-0.4999699890613556"/>
      </top>
      <bottom style="hair">
        <color theme="9" tint="-0.4999699890613556"/>
      </bottom>
    </border>
    <border>
      <left style="thick">
        <color theme="9" tint="-0.4999699890613556"/>
      </left>
      <right/>
      <top style="hair">
        <color theme="9" tint="-0.4999699890613556"/>
      </top>
      <bottom style="thick">
        <color theme="9" tint="-0.4999699890613556"/>
      </bottom>
    </border>
    <border>
      <left/>
      <right/>
      <top style="thin">
        <color theme="9" tint="-0.4999699890613556"/>
      </top>
      <bottom style="hair">
        <color theme="9" tint="-0.4999699890613556"/>
      </bottom>
    </border>
    <border>
      <left/>
      <right style="thin">
        <color theme="9" tint="-0.4999699890613556"/>
      </right>
      <top style="thin">
        <color theme="9" tint="-0.4999699890613556"/>
      </top>
      <bottom style="hair">
        <color theme="9" tint="-0.4999699890613556"/>
      </bottom>
    </border>
    <border>
      <left/>
      <right/>
      <top style="hair">
        <color theme="9" tint="-0.4999699890613556"/>
      </top>
      <bottom style="hair">
        <color theme="9" tint="-0.4999699890613556"/>
      </bottom>
    </border>
    <border>
      <left/>
      <right style="thin">
        <color theme="9" tint="-0.4999699890613556"/>
      </right>
      <top style="hair">
        <color theme="9" tint="-0.4999699890613556"/>
      </top>
      <bottom style="hair">
        <color theme="9" tint="-0.4999699890613556"/>
      </bottom>
    </border>
    <border>
      <left/>
      <right/>
      <top style="hair">
        <color theme="9" tint="-0.4999699890613556"/>
      </top>
      <bottom style="thick">
        <color theme="9" tint="-0.4999699890613556"/>
      </bottom>
    </border>
    <border>
      <left/>
      <right style="thin">
        <color theme="9" tint="-0.4999699890613556"/>
      </right>
      <top style="hair">
        <color theme="9" tint="-0.4999699890613556"/>
      </top>
      <bottom style="thick">
        <color theme="9" tint="-0.4999699890613556"/>
      </bottom>
    </border>
    <border>
      <left/>
      <right style="double">
        <color theme="9" tint="-0.4999699890613556"/>
      </right>
      <top/>
      <bottom/>
    </border>
    <border>
      <left style="double">
        <color theme="9" tint="-0.4999699890613556"/>
      </left>
      <right/>
      <top style="thin">
        <color theme="9" tint="-0.4999699890613556"/>
      </top>
      <bottom style="hair">
        <color theme="9" tint="-0.4999699890613556"/>
      </bottom>
    </border>
    <border>
      <left style="double">
        <color theme="9" tint="-0.4999699890613556"/>
      </left>
      <right/>
      <top style="hair">
        <color theme="9" tint="-0.4999699890613556"/>
      </top>
      <bottom style="hair">
        <color theme="9" tint="-0.4999699890613556"/>
      </bottom>
    </border>
    <border>
      <left/>
      <right/>
      <top/>
      <bottom style="double">
        <color theme="9" tint="-0.4999699890613556"/>
      </bottom>
    </border>
    <border>
      <left/>
      <right style="double">
        <color theme="9" tint="-0.4999699890613556"/>
      </right>
      <top/>
      <bottom style="double">
        <color theme="9" tint="-0.4999699890613556"/>
      </bottom>
    </border>
    <border>
      <left style="double">
        <color theme="9" tint="-0.4999699890613556"/>
      </left>
      <right/>
      <top style="double">
        <color theme="9" tint="-0.4999699890613556"/>
      </top>
      <bottom style="thin">
        <color theme="9" tint="-0.4999699890613556"/>
      </bottom>
    </border>
    <border>
      <left/>
      <right/>
      <top style="double">
        <color theme="9" tint="-0.4999699890613556"/>
      </top>
      <bottom style="thin">
        <color theme="9" tint="-0.4999699890613556"/>
      </bottom>
    </border>
    <border>
      <left style="thin">
        <color theme="9" tint="-0.4999699890613556"/>
      </left>
      <right style="double">
        <color theme="9" tint="-0.4999699890613556"/>
      </right>
      <top style="double">
        <color theme="9" tint="-0.4999699890613556"/>
      </top>
      <bottom style="thin">
        <color theme="9" tint="-0.4999699890613556"/>
      </bottom>
    </border>
    <border>
      <left style="thin">
        <color theme="9" tint="-0.4999699890613556"/>
      </left>
      <right style="double">
        <color theme="9" tint="-0.4999699890613556"/>
      </right>
      <top/>
      <bottom/>
    </border>
    <border>
      <left style="double">
        <color theme="9" tint="-0.4999699890613556"/>
      </left>
      <right/>
      <top style="hair">
        <color theme="9" tint="-0.4999699890613556"/>
      </top>
      <bottom style="double">
        <color theme="9" tint="-0.4999699890613556"/>
      </bottom>
    </border>
    <border>
      <left/>
      <right/>
      <top style="hair">
        <color theme="9" tint="-0.4999699890613556"/>
      </top>
      <bottom style="double">
        <color theme="9" tint="-0.4999699890613556"/>
      </bottom>
    </border>
    <border>
      <left/>
      <right style="thin">
        <color theme="9" tint="-0.4999699890613556"/>
      </right>
      <top style="hair">
        <color theme="9" tint="-0.4999699890613556"/>
      </top>
      <bottom style="double">
        <color theme="9" tint="-0.4999699890613556"/>
      </bottom>
    </border>
    <border>
      <left style="thin">
        <color theme="9" tint="-0.4999699890613556"/>
      </left>
      <right style="double">
        <color theme="9" tint="-0.4999699890613556"/>
      </right>
      <top/>
      <bottom style="double">
        <color theme="9" tint="-0.4999699890613556"/>
      </bottom>
    </border>
    <border>
      <left/>
      <right/>
      <top style="medium">
        <color theme="1" tint="0.24995000660419464"/>
      </top>
      <bottom style="thin">
        <color theme="1" tint="0.24995000660419464"/>
      </bottom>
    </border>
    <border>
      <left/>
      <right/>
      <top/>
      <bottom style="hair">
        <color theme="1" tint="0.24995000660419464"/>
      </bottom>
    </border>
    <border>
      <left/>
      <right/>
      <top style="hair">
        <color theme="1" tint="0.24995000660419464"/>
      </top>
      <bottom style="hair">
        <color theme="1" tint="0.24995000660419464"/>
      </bottom>
    </border>
    <border>
      <left/>
      <right/>
      <top style="hair">
        <color theme="1" tint="0.24995000660419464"/>
      </top>
      <bottom style="medium">
        <color theme="1" tint="0.24995000660419464"/>
      </bottom>
    </border>
    <border>
      <left/>
      <right/>
      <top style="hair">
        <color theme="1" tint="0.24995000660419464"/>
      </top>
      <bottom style="thin">
        <color theme="1" tint="0.24995000660419464"/>
      </bottom>
    </border>
    <border>
      <left/>
      <right/>
      <top style="thin">
        <color theme="1" tint="0.24995000660419464"/>
      </top>
      <bottom style="hair">
        <color theme="1" tint="0.24995000660419464"/>
      </bottom>
    </border>
    <border>
      <left/>
      <right/>
      <top style="thin">
        <color theme="1" tint="0.24995000660419464"/>
      </top>
      <bottom style="medium">
        <color theme="1" tint="0.24995000660419464"/>
      </bottom>
    </border>
    <border>
      <left style="medium">
        <color theme="1" tint="0.24995000660419464"/>
      </left>
      <right/>
      <top style="thin">
        <color theme="1" tint="0.24995000660419464"/>
      </top>
      <bottom style="hair">
        <color theme="1" tint="0.24995000660419464"/>
      </bottom>
    </border>
    <border>
      <left style="medium">
        <color theme="1" tint="0.24995000660419464"/>
      </left>
      <right/>
      <top style="hair">
        <color theme="1" tint="0.24995000660419464"/>
      </top>
      <bottom style="hair">
        <color theme="1" tint="0.24995000660419464"/>
      </bottom>
    </border>
    <border>
      <left/>
      <right style="medium">
        <color theme="1" tint="0.24995000660419464"/>
      </right>
      <top/>
      <bottom/>
    </border>
    <border>
      <left style="medium">
        <color theme="1" tint="0.24995000660419464"/>
      </left>
      <right/>
      <top/>
      <bottom style="medium">
        <color theme="1" tint="0.24995000660419464"/>
      </bottom>
    </border>
    <border>
      <left/>
      <right/>
      <top/>
      <bottom style="medium">
        <color theme="1" tint="0.24995000660419464"/>
      </bottom>
    </border>
    <border>
      <left/>
      <right style="medium">
        <color theme="1" tint="0.24995000660419464"/>
      </right>
      <top/>
      <bottom style="medium">
        <color theme="1" tint="0.24995000660419464"/>
      </bottom>
    </border>
    <border>
      <left style="medium">
        <color theme="1" tint="0.24995000660419464"/>
      </left>
      <right/>
      <top style="hair">
        <color theme="1" tint="0.24995000660419464"/>
      </top>
      <bottom style="medium">
        <color theme="1" tint="0.24995000660419464"/>
      </bottom>
    </border>
    <border>
      <left/>
      <right/>
      <top style="medium">
        <color theme="1" tint="0.24995000660419464"/>
      </top>
      <bottom style="medium">
        <color theme="1" tint="0.24995000660419464"/>
      </bottom>
    </border>
    <border>
      <left style="thin">
        <color theme="1" tint="0.24995000660419464"/>
      </left>
      <right style="medium">
        <color theme="1" tint="0.24995000660419464"/>
      </right>
      <top style="medium">
        <color theme="1" tint="0.24995000660419464"/>
      </top>
      <bottom style="thin">
        <color theme="1" tint="0.24995000660419464"/>
      </bottom>
    </border>
    <border>
      <left style="thin">
        <color theme="1" tint="0.24995000660419464"/>
      </left>
      <right style="medium">
        <color theme="1" tint="0.24995000660419464"/>
      </right>
      <top/>
      <bottom/>
    </border>
    <border>
      <left style="thin">
        <color theme="1" tint="0.24995000660419464"/>
      </left>
      <right style="medium">
        <color theme="1" tint="0.24995000660419464"/>
      </right>
      <top/>
      <bottom style="thin">
        <color theme="1" tint="0.24995000660419464"/>
      </bottom>
    </border>
    <border>
      <left style="thin">
        <color theme="1" tint="0.24995000660419464"/>
      </left>
      <right style="medium">
        <color theme="1" tint="0.24995000660419464"/>
      </right>
      <top style="thin">
        <color theme="1" tint="0.24995000660419464"/>
      </top>
      <bottom style="medium">
        <color theme="1" tint="0.24995000660419464"/>
      </bottom>
    </border>
    <border>
      <left style="medium">
        <color theme="1" tint="0.24995000660419464"/>
      </left>
      <right/>
      <top/>
      <bottom style="hair">
        <color theme="1" tint="0.24995000660419464"/>
      </bottom>
    </border>
    <border>
      <left style="medium">
        <color theme="1" tint="0.24995000660419464"/>
      </left>
      <right/>
      <top style="medium">
        <color theme="1" tint="0.24995000660419464"/>
      </top>
      <bottom style="thin">
        <color theme="1" tint="0.24995000660419464"/>
      </bottom>
    </border>
    <border>
      <left style="thin">
        <color theme="1" tint="0.24995000660419464"/>
      </left>
      <right style="medium">
        <color theme="1" tint="0.24995000660419464"/>
      </right>
      <top/>
      <bottom style="medium">
        <color theme="1" tint="0.24995000660419464"/>
      </bottom>
    </border>
    <border>
      <left style="medium">
        <color theme="1" tint="0.24995000660419464"/>
      </left>
      <right/>
      <top style="medium">
        <color theme="1" tint="0.24995000660419464"/>
      </top>
      <bottom/>
    </border>
    <border>
      <left/>
      <right/>
      <top style="medium">
        <color theme="1" tint="0.24995000660419464"/>
      </top>
      <bottom/>
    </border>
    <border>
      <left style="medium">
        <color theme="1" tint="0.24995000660419464"/>
      </left>
      <right/>
      <top/>
      <bottom/>
    </border>
    <border>
      <left style="medium">
        <color theme="1" tint="0.24995000660419464"/>
      </left>
      <right/>
      <top style="medium">
        <color theme="1" tint="0.24995000660419464"/>
      </top>
      <bottom style="hair">
        <color theme="1" tint="0.24995000660419464"/>
      </bottom>
    </border>
    <border>
      <left/>
      <right/>
      <top style="medium">
        <color theme="1" tint="0.24995000660419464"/>
      </top>
      <bottom style="hair">
        <color theme="1" tint="0.24995000660419464"/>
      </bottom>
    </border>
    <border>
      <left/>
      <right style="medium">
        <color theme="1" tint="0.24995000660419464"/>
      </right>
      <top style="medium">
        <color theme="1" tint="0.24995000660419464"/>
      </top>
      <bottom style="hair">
        <color theme="1" tint="0.24995000660419464"/>
      </bottom>
    </border>
    <border>
      <left/>
      <right style="medium">
        <color theme="1" tint="0.24995000660419464"/>
      </right>
      <top style="hair">
        <color theme="1" tint="0.24995000660419464"/>
      </top>
      <bottom style="hair">
        <color theme="1" tint="0.24995000660419464"/>
      </bottom>
    </border>
    <border>
      <left/>
      <right style="medium">
        <color theme="1" tint="0.24995000660419464"/>
      </right>
      <top style="hair">
        <color theme="1" tint="0.24995000660419464"/>
      </top>
      <bottom style="medium">
        <color theme="1" tint="0.24995000660419464"/>
      </bottom>
    </border>
    <border>
      <left style="thin">
        <color theme="1" tint="0.24995000660419464"/>
      </left>
      <right style="medium">
        <color theme="1" tint="0.24995000660419464"/>
      </right>
      <top style="thin">
        <color theme="1" tint="0.24995000660419464"/>
      </top>
      <bottom/>
    </border>
    <border>
      <left style="thin">
        <color theme="1" tint="0.24995000660419464"/>
      </left>
      <right/>
      <top style="medium">
        <color theme="1" tint="0.24995000660419464"/>
      </top>
      <bottom style="hair">
        <color theme="1" tint="0.24995000660419464"/>
      </bottom>
    </border>
    <border>
      <left style="thin">
        <color theme="1" tint="0.24995000660419464"/>
      </left>
      <right/>
      <top style="hair">
        <color theme="1" tint="0.24995000660419464"/>
      </top>
      <bottom style="hair">
        <color theme="1" tint="0.24995000660419464"/>
      </bottom>
    </border>
    <border>
      <left style="thin">
        <color theme="1" tint="0.24995000660419464"/>
      </left>
      <right/>
      <top style="hair">
        <color theme="1" tint="0.24995000660419464"/>
      </top>
      <bottom style="medium">
        <color theme="1" tint="0.24995000660419464"/>
      </bottom>
    </border>
    <border>
      <left style="double">
        <color theme="9" tint="-0.4999699890613556"/>
      </left>
      <right style="double">
        <color theme="9" tint="-0.4999699890613556"/>
      </right>
      <top style="thin">
        <color theme="9" tint="-0.4999699890613556"/>
      </top>
      <bottom style="double">
        <color theme="9" tint="-0.4999699890613556"/>
      </bottom>
    </border>
    <border>
      <left style="thick">
        <color theme="9" tint="-0.4999699890613556"/>
      </left>
      <right style="thick">
        <color theme="9" tint="-0.4999699890613556"/>
      </right>
      <top style="thin">
        <color theme="9" tint="-0.4999699890613556"/>
      </top>
      <bottom style="thick">
        <color theme="9" tint="-0.4999699890613556"/>
      </bottom>
    </border>
    <border>
      <left style="thin">
        <color theme="9" tint="-0.4999699890613556"/>
      </left>
      <right style="thick">
        <color theme="9" tint="-0.4999699890613556"/>
      </right>
      <top/>
      <bottom style="thin">
        <color theme="9" tint="-0.4999699890613556"/>
      </bottom>
    </border>
    <border>
      <left style="thin">
        <color theme="9" tint="-0.4999699890613556"/>
      </left>
      <right style="double">
        <color theme="9" tint="-0.4999699890613556"/>
      </right>
      <top/>
      <bottom style="thin">
        <color theme="9" tint="-0.4999699890613556"/>
      </bottom>
    </border>
    <border>
      <left style="medium">
        <color theme="1" tint="0.24995000660419464"/>
      </left>
      <right style="medium">
        <color theme="1" tint="0.24995000660419464"/>
      </right>
      <top/>
      <bottom/>
    </border>
    <border>
      <left style="medium">
        <color theme="1" tint="0.24995000660419464"/>
      </left>
      <right style="medium">
        <color theme="1" tint="0.24995000660419464"/>
      </right>
      <top style="thin">
        <color theme="1" tint="0.24995000660419464"/>
      </top>
      <bottom style="medium">
        <color theme="1" tint="0.24995000660419464"/>
      </bottom>
    </border>
    <border>
      <left style="thick">
        <color theme="3"/>
      </left>
      <right style="thick">
        <color theme="3"/>
      </right>
      <top style="thin">
        <color theme="3"/>
      </top>
      <bottom style="thick">
        <color theme="3"/>
      </bottom>
    </border>
    <border>
      <left style="thin">
        <color theme="3"/>
      </left>
      <right style="thick">
        <color theme="3"/>
      </right>
      <top/>
      <bottom style="thin">
        <color theme="3"/>
      </bottom>
    </border>
    <border>
      <left style="thin">
        <color theme="3"/>
      </left>
      <right style="medium">
        <color theme="3"/>
      </right>
      <top style="medium">
        <color theme="3"/>
      </top>
      <bottom style="thin">
        <color theme="3"/>
      </bottom>
    </border>
    <border>
      <left style="thin">
        <color theme="3"/>
      </left>
      <right style="medium">
        <color theme="3"/>
      </right>
      <top style="thin">
        <color theme="3"/>
      </top>
      <bottom/>
    </border>
    <border>
      <left style="thin">
        <color theme="3"/>
      </left>
      <right style="medium">
        <color theme="3"/>
      </right>
      <top/>
      <bottom/>
    </border>
    <border>
      <left style="thin">
        <color theme="3"/>
      </left>
      <right style="medium">
        <color theme="3"/>
      </right>
      <top style="thick">
        <color theme="3"/>
      </top>
      <bottom style="thin">
        <color theme="3"/>
      </bottom>
    </border>
    <border>
      <left style="thin">
        <color theme="3"/>
      </left>
      <right style="medium">
        <color theme="3"/>
      </right>
      <top/>
      <bottom style="thick">
        <color theme="3"/>
      </bottom>
    </border>
    <border>
      <left style="double">
        <color theme="3"/>
      </left>
      <right style="double">
        <color theme="3"/>
      </right>
      <top style="thin">
        <color theme="3"/>
      </top>
      <bottom style="double">
        <color theme="3"/>
      </bottom>
    </border>
    <border>
      <left style="thin">
        <color theme="3"/>
      </left>
      <right style="double">
        <color theme="3"/>
      </right>
      <top style="double">
        <color theme="3"/>
      </top>
      <bottom/>
    </border>
    <border>
      <left style="thin">
        <color theme="3"/>
      </left>
      <right style="double">
        <color theme="3"/>
      </right>
      <top/>
      <bottom/>
    </border>
    <border>
      <left style="thin">
        <color theme="3"/>
      </left>
      <right style="double">
        <color theme="3"/>
      </right>
      <top/>
      <bottom style="thin">
        <color theme="3"/>
      </bottom>
    </border>
    <border>
      <left style="thin">
        <color theme="9" tint="-0.4999699890613556"/>
      </left>
      <right style="thick">
        <color theme="9" tint="-0.4999699890613556"/>
      </right>
      <top/>
      <bottom style="thick">
        <color theme="9" tint="-0.4999699890613556"/>
      </bottom>
    </border>
    <border>
      <left style="thin">
        <color theme="1" tint="0.24995000660419464"/>
      </left>
      <right style="thin">
        <color theme="1" tint="0.24995000660419464"/>
      </right>
      <top style="medium">
        <color theme="1" tint="0.24995000660419464"/>
      </top>
      <bottom style="thin">
        <color theme="1" tint="0.24995000660419464"/>
      </bottom>
    </border>
    <border>
      <left/>
      <right/>
      <top style="thin">
        <color rgb="FF006600"/>
      </top>
      <bottom style="thin">
        <color rgb="FF006600"/>
      </bottom>
    </border>
    <border>
      <left/>
      <right/>
      <top style="medium">
        <color rgb="FF006600"/>
      </top>
      <bottom style="thin">
        <color rgb="FF006600"/>
      </bottom>
    </border>
    <border>
      <left/>
      <right/>
      <top style="medium">
        <color theme="1" tint="0.24995000660419464"/>
      </top>
      <bottom style="thick">
        <color rgb="FF006600"/>
      </bottom>
    </border>
    <border>
      <left/>
      <right/>
      <top/>
      <bottom style="thick">
        <color rgb="FF006600"/>
      </bottom>
    </border>
    <border>
      <left style="thin">
        <color theme="1" tint="0.24995000660419464"/>
      </left>
      <right style="thin">
        <color theme="1" tint="0.24995000660419464"/>
      </right>
      <top/>
      <bottom/>
    </border>
    <border>
      <left style="thin">
        <color theme="1" tint="0.24995000660419464"/>
      </left>
      <right style="thin">
        <color theme="1" tint="0.24995000660419464"/>
      </right>
      <top/>
      <bottom style="medium">
        <color theme="1" tint="0.24995000660419464"/>
      </bottom>
    </border>
    <border>
      <left/>
      <right style="medium">
        <color theme="1" tint="0.24995000660419464"/>
      </right>
      <top style="medium">
        <color theme="1" tint="0.24995000660419464"/>
      </top>
      <bottom/>
    </border>
    <border>
      <left style="medium">
        <color theme="1" tint="0.24995000660419464"/>
      </left>
      <right/>
      <top style="hair">
        <color theme="1" tint="0.24995000660419464"/>
      </top>
      <bottom style="thin">
        <color theme="1" tint="0.24995000660419464"/>
      </bottom>
    </border>
    <border>
      <left style="thick">
        <color rgb="FF7030A0"/>
      </left>
      <right/>
      <top/>
      <bottom/>
    </border>
    <border>
      <left/>
      <right style="thick">
        <color rgb="FF7030A0"/>
      </right>
      <top/>
      <bottom/>
    </border>
    <border>
      <left style="thick">
        <color rgb="FF7030A0"/>
      </left>
      <right/>
      <top/>
      <bottom style="thick">
        <color rgb="FF7030A0"/>
      </bottom>
    </border>
    <border>
      <left/>
      <right/>
      <top style="thin">
        <color rgb="FF7030A0"/>
      </top>
      <bottom style="medium">
        <color rgb="FF7030A0"/>
      </bottom>
    </border>
    <border>
      <left/>
      <right/>
      <top/>
      <bottom style="thin">
        <color rgb="FF7030A0"/>
      </bottom>
    </border>
    <border>
      <left/>
      <right/>
      <top style="thin">
        <color rgb="FF7030A0"/>
      </top>
      <bottom style="thin">
        <color rgb="FF7030A0"/>
      </bottom>
    </border>
    <border>
      <left/>
      <right/>
      <top style="thin">
        <color rgb="FF7030A0"/>
      </top>
      <bottom/>
    </border>
    <border>
      <left/>
      <right/>
      <top style="medium">
        <color rgb="FF7030A0"/>
      </top>
      <bottom style="thin">
        <color rgb="FF7030A0"/>
      </bottom>
    </border>
    <border>
      <left style="thick">
        <color rgb="FF7030A0"/>
      </left>
      <right/>
      <top style="thick">
        <color rgb="FF7030A0"/>
      </top>
      <bottom/>
    </border>
    <border>
      <left/>
      <right/>
      <top style="thick">
        <color rgb="FF7030A0"/>
      </top>
      <bottom/>
    </border>
    <border>
      <left/>
      <right style="thick">
        <color rgb="FF7030A0"/>
      </right>
      <top/>
      <bottom style="thin">
        <color rgb="FF7030A0"/>
      </bottom>
    </border>
    <border>
      <left/>
      <right style="thick">
        <color rgb="FF7030A0"/>
      </right>
      <top style="thin">
        <color rgb="FF7030A0"/>
      </top>
      <bottom style="thin">
        <color rgb="FF7030A0"/>
      </bottom>
    </border>
    <border>
      <left/>
      <right style="thick">
        <color rgb="FF7030A0"/>
      </right>
      <top style="thin">
        <color rgb="FF7030A0"/>
      </top>
      <bottom/>
    </border>
    <border>
      <left/>
      <right style="thick">
        <color rgb="FF7030A0"/>
      </right>
      <top style="medium">
        <color rgb="FF7030A0"/>
      </top>
      <bottom style="thin">
        <color rgb="FF7030A0"/>
      </bottom>
    </border>
    <border>
      <left/>
      <right/>
      <top style="medium">
        <color rgb="FF7030A0"/>
      </top>
      <bottom style="thick">
        <color rgb="FF7030A0"/>
      </bottom>
    </border>
    <border>
      <left/>
      <right/>
      <top/>
      <bottom style="thick">
        <color rgb="FF7030A0"/>
      </bottom>
    </border>
    <border>
      <left/>
      <right style="thick">
        <color rgb="FF7030A0"/>
      </right>
      <top style="medium">
        <color rgb="FF7030A0"/>
      </top>
      <bottom style="thick">
        <color rgb="FF7030A0"/>
      </bottom>
    </border>
    <border>
      <left/>
      <right/>
      <top/>
      <bottom style="medium">
        <color theme="3"/>
      </bottom>
    </border>
    <border>
      <left/>
      <right/>
      <top style="medium">
        <color theme="3"/>
      </top>
      <bottom/>
    </border>
    <border>
      <left/>
      <right/>
      <top style="thin">
        <color theme="4"/>
      </top>
      <bottom style="thin">
        <color theme="4"/>
      </bottom>
    </border>
    <border>
      <left style="thick">
        <color theme="3"/>
      </left>
      <right/>
      <top style="thick">
        <color theme="3"/>
      </top>
      <bottom style="thick">
        <color theme="3"/>
      </bottom>
    </border>
    <border>
      <left/>
      <right/>
      <top style="thick">
        <color theme="3"/>
      </top>
      <bottom style="thick">
        <color theme="3"/>
      </bottom>
    </border>
    <border>
      <left/>
      <right style="thick">
        <color rgb="FFFF0000"/>
      </right>
      <top/>
      <bottom/>
    </border>
    <border>
      <left style="hair"/>
      <right/>
      <top style="hair"/>
      <bottom/>
    </border>
    <border>
      <left/>
      <right/>
      <top style="hair"/>
      <bottom/>
    </border>
    <border>
      <left style="hair"/>
      <right/>
      <top/>
      <bottom style="hair"/>
    </border>
    <border>
      <left/>
      <right/>
      <top/>
      <bottom style="hair"/>
    </border>
    <border>
      <left/>
      <right/>
      <top/>
      <bottom style="thick">
        <color theme="3"/>
      </bottom>
    </border>
    <border>
      <left/>
      <right/>
      <top style="thick">
        <color theme="3"/>
      </top>
      <bottom style="double">
        <color theme="3"/>
      </bottom>
    </border>
    <border>
      <left/>
      <right style="double">
        <color theme="3"/>
      </right>
      <top style="thick">
        <color theme="3"/>
      </top>
      <bottom style="double">
        <color theme="3"/>
      </bottom>
    </border>
    <border>
      <left style="thick">
        <color theme="3"/>
      </left>
      <right/>
      <top/>
      <bottom style="double">
        <color theme="3"/>
      </bottom>
    </border>
    <border>
      <left style="thick">
        <color theme="3"/>
      </left>
      <right style="thick">
        <color theme="3"/>
      </right>
      <top style="thick">
        <color theme="3"/>
      </top>
      <bottom style="thick">
        <color theme="3"/>
      </bottom>
    </border>
    <border>
      <left style="thick">
        <color rgb="FFFF0000"/>
      </left>
      <right style="thick">
        <color rgb="FFFF0000"/>
      </right>
      <top style="thick">
        <color rgb="FFFF0000"/>
      </top>
      <bottom style="thick">
        <color rgb="FFFF0000"/>
      </bottom>
    </border>
    <border>
      <left/>
      <right style="thick">
        <color theme="3"/>
      </right>
      <top style="thick">
        <color theme="3"/>
      </top>
      <bottom style="thick">
        <color theme="3"/>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thick">
        <color theme="9" tint="-0.4999699890613556"/>
      </left>
      <right/>
      <top style="thick">
        <color theme="9" tint="-0.4999699890613556"/>
      </top>
      <bottom/>
    </border>
    <border>
      <left/>
      <right/>
      <top style="thick">
        <color theme="9" tint="-0.4999699890613556"/>
      </top>
      <bottom/>
    </border>
    <border>
      <left/>
      <right style="thick">
        <color theme="9" tint="-0.4999699890613556"/>
      </right>
      <top style="thick">
        <color theme="9" tint="-0.4999699890613556"/>
      </top>
      <bottom/>
    </border>
    <border>
      <left style="thick">
        <color theme="9" tint="-0.4999699890613556"/>
      </left>
      <right/>
      <top/>
      <bottom/>
    </border>
    <border>
      <left style="thick">
        <color theme="9" tint="-0.4999699890613556"/>
      </left>
      <right/>
      <top/>
      <bottom style="thick">
        <color theme="9" tint="-0.4999699890613556"/>
      </bottom>
    </border>
    <border>
      <left/>
      <right style="thick">
        <color rgb="FF006600"/>
      </right>
      <top style="thick">
        <color rgb="FF006600"/>
      </top>
      <bottom/>
    </border>
    <border>
      <left style="thick">
        <color theme="3"/>
      </left>
      <right/>
      <top/>
      <bottom/>
    </border>
    <border>
      <left style="thick">
        <color theme="3"/>
      </left>
      <right/>
      <top style="thick">
        <color theme="3"/>
      </top>
      <bottom/>
    </border>
    <border>
      <left/>
      <right/>
      <top style="thick">
        <color theme="3"/>
      </top>
      <bottom/>
    </border>
    <border>
      <left/>
      <right style="thick">
        <color theme="3"/>
      </right>
      <top style="thick">
        <color theme="3"/>
      </top>
      <bottom/>
    </border>
    <border>
      <left/>
      <right/>
      <top style="double">
        <color theme="3"/>
      </top>
      <bottom style="double">
        <color theme="3"/>
      </bottom>
    </border>
    <border>
      <left style="medium">
        <color theme="1" tint="0.24995000660419464"/>
      </left>
      <right/>
      <top style="medium">
        <color theme="1" tint="0.24995000660419464"/>
      </top>
      <bottom style="medium">
        <color theme="1" tint="0.24995000660419464"/>
      </bottom>
    </border>
    <border>
      <left/>
      <right style="medium">
        <color theme="1" tint="0.24995000660419464"/>
      </right>
      <top style="medium">
        <color theme="1" tint="0.24995000660419464"/>
      </top>
      <bottom style="medium">
        <color theme="1" tint="0.24995000660419464"/>
      </bottom>
    </border>
    <border>
      <left style="double">
        <color theme="9" tint="-0.4999699890613556"/>
      </left>
      <right/>
      <top style="double">
        <color theme="9" tint="-0.4999699890613556"/>
      </top>
      <bottom/>
    </border>
    <border>
      <left/>
      <right/>
      <top style="double">
        <color theme="9" tint="-0.4999699890613556"/>
      </top>
      <bottom/>
    </border>
    <border>
      <left/>
      <right style="double">
        <color theme="9" tint="-0.4999699890613556"/>
      </right>
      <top style="double">
        <color theme="9" tint="-0.4999699890613556"/>
      </top>
      <bottom/>
    </border>
    <border>
      <left style="double">
        <color theme="9" tint="-0.4999699890613556"/>
      </left>
      <right/>
      <top/>
      <bottom/>
    </border>
    <border>
      <left/>
      <right style="double">
        <color theme="3"/>
      </right>
      <top style="double">
        <color theme="3"/>
      </top>
      <bottom/>
    </border>
    <border>
      <left style="double">
        <color theme="9" tint="-0.4999699890613556"/>
      </left>
      <right/>
      <top/>
      <bottom style="double">
        <color theme="9" tint="-0.4999699890613556"/>
      </bottom>
    </border>
    <border>
      <left/>
      <right style="thick">
        <color rgb="FF7030A0"/>
      </right>
      <top style="thick">
        <color rgb="FF7030A0"/>
      </top>
      <bottom/>
    </border>
    <border>
      <left/>
      <right style="hair"/>
      <top style="hair"/>
      <bottom/>
    </border>
    <border>
      <left/>
      <right style="hair"/>
      <top/>
      <bottom style="hair"/>
    </border>
    <border>
      <left/>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2" fillId="0" borderId="0">
      <alignment/>
      <protection/>
    </xf>
  </cellStyleXfs>
  <cellXfs count="669">
    <xf numFmtId="0" fontId="0" fillId="0" borderId="0" xfId="0"/>
    <xf numFmtId="0" fontId="0" fillId="0" borderId="0" xfId="0" applyProtection="1">
      <protection/>
    </xf>
    <xf numFmtId="0" fontId="12" fillId="0" borderId="0" xfId="0" applyFont="1" applyAlignment="1" applyProtection="1">
      <alignment horizontal="center"/>
      <protection/>
    </xf>
    <xf numFmtId="0" fontId="0" fillId="0" borderId="0" xfId="0" applyFill="1"/>
    <xf numFmtId="0" fontId="14" fillId="2" borderId="0" xfId="0" applyFont="1" applyFill="1" applyAlignment="1" applyProtection="1">
      <alignment/>
      <protection/>
    </xf>
    <xf numFmtId="0" fontId="14" fillId="2" borderId="0" xfId="0" applyFont="1" applyFill="1" applyAlignment="1" applyProtection="1">
      <alignment horizontal="center"/>
      <protection/>
    </xf>
    <xf numFmtId="3" fontId="3" fillId="3" borderId="0" xfId="0" applyNumberFormat="1" applyFont="1" applyFill="1" applyBorder="1" applyAlignment="1" applyProtection="1">
      <alignment horizontal="center" vertical="center"/>
      <protection locked="0"/>
    </xf>
    <xf numFmtId="0" fontId="7" fillId="4" borderId="0" xfId="0" applyFont="1" applyFill="1" applyBorder="1" applyAlignment="1" applyProtection="1">
      <alignment horizontal="left"/>
      <protection/>
    </xf>
    <xf numFmtId="0" fontId="0" fillId="5" borderId="0" xfId="0" applyFill="1" applyProtection="1">
      <protection/>
    </xf>
    <xf numFmtId="0" fontId="12" fillId="5" borderId="0" xfId="0" applyFont="1" applyFill="1" applyAlignment="1" applyProtection="1">
      <alignment horizontal="center"/>
      <protection/>
    </xf>
    <xf numFmtId="0" fontId="7" fillId="5" borderId="0" xfId="0" applyFont="1" applyFill="1" applyAlignment="1" applyProtection="1">
      <alignment horizontal="center"/>
      <protection/>
    </xf>
    <xf numFmtId="0" fontId="6" fillId="5" borderId="0" xfId="0" applyFont="1" applyFill="1" applyBorder="1" applyAlignment="1" applyProtection="1">
      <alignment horizontal="right"/>
      <protection/>
    </xf>
    <xf numFmtId="0" fontId="7" fillId="5" borderId="0" xfId="0" applyFont="1" applyFill="1" applyAlignment="1" applyProtection="1">
      <alignment horizontal="left"/>
      <protection/>
    </xf>
    <xf numFmtId="9" fontId="9" fillId="3" borderId="0" xfId="0" applyNumberFormat="1" applyFont="1" applyFill="1" applyBorder="1" applyAlignment="1" applyProtection="1">
      <alignment horizontal="center" vertical="center"/>
      <protection/>
    </xf>
    <xf numFmtId="0" fontId="9" fillId="5" borderId="0" xfId="0" applyFont="1" applyFill="1" applyProtection="1">
      <protection/>
    </xf>
    <xf numFmtId="0" fontId="13" fillId="5" borderId="0" xfId="0" applyFont="1" applyFill="1" applyAlignment="1" applyProtection="1">
      <alignment horizontal="center"/>
      <protection/>
    </xf>
    <xf numFmtId="0" fontId="9" fillId="5" borderId="0" xfId="0" applyFont="1" applyFill="1" applyBorder="1" applyProtection="1">
      <protection/>
    </xf>
    <xf numFmtId="0" fontId="9" fillId="5" borderId="0" xfId="0" applyFont="1" applyFill="1" applyBorder="1" applyAlignment="1" applyProtection="1">
      <alignment/>
      <protection/>
    </xf>
    <xf numFmtId="0" fontId="26" fillId="5" borderId="0" xfId="0" applyFont="1" applyFill="1" applyBorder="1" applyAlignment="1" applyProtection="1">
      <alignment/>
      <protection/>
    </xf>
    <xf numFmtId="0" fontId="9" fillId="4" borderId="0" xfId="0" applyFont="1" applyFill="1"/>
    <xf numFmtId="0" fontId="0" fillId="4" borderId="0" xfId="0" applyFill="1"/>
    <xf numFmtId="0" fontId="32" fillId="4" borderId="0" xfId="0" applyFont="1" applyFill="1" applyBorder="1" applyAlignment="1" applyProtection="1">
      <alignment horizontal="left"/>
      <protection/>
    </xf>
    <xf numFmtId="0" fontId="32" fillId="5" borderId="0" xfId="0" applyFont="1" applyFill="1" applyAlignment="1" applyProtection="1">
      <alignment horizontal="center"/>
      <protection/>
    </xf>
    <xf numFmtId="0" fontId="0" fillId="5" borderId="0" xfId="0" applyFill="1" applyBorder="1" applyProtection="1">
      <protection/>
    </xf>
    <xf numFmtId="0" fontId="3" fillId="5" borderId="0" xfId="0" applyFont="1" applyFill="1" applyBorder="1" applyAlignment="1" applyProtection="1">
      <alignment/>
      <protection/>
    </xf>
    <xf numFmtId="0" fontId="4" fillId="5" borderId="0" xfId="0" applyFont="1" applyFill="1" applyBorder="1" applyAlignment="1" applyProtection="1">
      <alignment/>
      <protection/>
    </xf>
    <xf numFmtId="9" fontId="14" fillId="6" borderId="0" xfId="0" applyNumberFormat="1" applyFont="1" applyFill="1" applyBorder="1" applyAlignment="1" applyProtection="1">
      <alignment horizontal="center" vertical="center"/>
      <protection/>
    </xf>
    <xf numFmtId="9" fontId="28" fillId="6" borderId="0" xfId="0" applyNumberFormat="1" applyFont="1" applyFill="1" applyBorder="1" applyAlignment="1" applyProtection="1">
      <alignment horizontal="center" vertical="center"/>
      <protection/>
    </xf>
    <xf numFmtId="9" fontId="38" fillId="6" borderId="0" xfId="0" applyNumberFormat="1" applyFont="1" applyFill="1" applyBorder="1" applyAlignment="1" applyProtection="1">
      <alignment horizontal="center" vertical="center"/>
      <protection/>
    </xf>
    <xf numFmtId="9" fontId="38" fillId="6" borderId="0" xfId="0" applyNumberFormat="1" applyFont="1" applyFill="1" applyBorder="1" applyAlignment="1" applyProtection="1">
      <alignment horizontal="right" vertical="center"/>
      <protection/>
    </xf>
    <xf numFmtId="1" fontId="38" fillId="6" borderId="0" xfId="0" applyNumberFormat="1" applyFont="1" applyFill="1" applyBorder="1" applyAlignment="1" applyProtection="1">
      <alignment horizontal="center" vertical="center"/>
      <protection/>
    </xf>
    <xf numFmtId="9" fontId="38" fillId="6" borderId="0" xfId="0" applyNumberFormat="1" applyFont="1" applyFill="1" applyBorder="1" applyAlignment="1" applyProtection="1">
      <alignment horizontal="left" vertical="center"/>
      <protection/>
    </xf>
    <xf numFmtId="0" fontId="8" fillId="7" borderId="1" xfId="0" applyFont="1" applyFill="1" applyBorder="1" applyAlignment="1" applyProtection="1">
      <alignment horizontal="center" vertical="center"/>
      <protection locked="0"/>
    </xf>
    <xf numFmtId="0" fontId="31" fillId="6" borderId="2" xfId="0" applyFont="1" applyFill="1" applyBorder="1" applyAlignment="1" applyProtection="1">
      <alignment horizontal="left" vertical="center"/>
      <protection/>
    </xf>
    <xf numFmtId="164" fontId="14" fillId="6" borderId="3" xfId="0" applyNumberFormat="1" applyFont="1" applyFill="1" applyBorder="1" applyAlignment="1" applyProtection="1">
      <alignment horizontal="center" vertical="center"/>
      <protection/>
    </xf>
    <xf numFmtId="164" fontId="42" fillId="3" borderId="3" xfId="0" applyNumberFormat="1" applyFont="1" applyFill="1" applyBorder="1" applyAlignment="1" applyProtection="1">
      <alignment horizontal="center" vertical="center"/>
      <protection/>
    </xf>
    <xf numFmtId="0" fontId="45" fillId="7" borderId="4" xfId="0" applyFont="1" applyFill="1" applyBorder="1" applyAlignment="1" applyProtection="1">
      <alignment horizontal="center" vertical="center"/>
      <protection locked="0"/>
    </xf>
    <xf numFmtId="0" fontId="45" fillId="3" borderId="2" xfId="0" applyFont="1" applyFill="1" applyBorder="1" applyAlignment="1" applyProtection="1">
      <alignment horizontal="right" vertical="center"/>
      <protection/>
    </xf>
    <xf numFmtId="9" fontId="45" fillId="3" borderId="0" xfId="0" applyNumberFormat="1" applyFont="1" applyFill="1" applyBorder="1" applyAlignment="1" applyProtection="1">
      <alignment horizontal="center" vertical="center"/>
      <protection/>
    </xf>
    <xf numFmtId="164" fontId="44" fillId="3" borderId="3" xfId="0" applyNumberFormat="1" applyFont="1" applyFill="1" applyBorder="1" applyAlignment="1" applyProtection="1">
      <alignment horizontal="center" vertical="center"/>
      <protection/>
    </xf>
    <xf numFmtId="166" fontId="3" fillId="3" borderId="5" xfId="0" applyNumberFormat="1" applyFont="1" applyFill="1" applyBorder="1" applyAlignment="1" applyProtection="1">
      <alignment horizontal="center" vertical="center"/>
      <protection locked="0"/>
    </xf>
    <xf numFmtId="3" fontId="3" fillId="3" borderId="6" xfId="0" applyNumberFormat="1" applyFont="1" applyFill="1" applyBorder="1" applyAlignment="1" applyProtection="1">
      <alignment horizontal="center" vertical="center"/>
      <protection locked="0"/>
    </xf>
    <xf numFmtId="166" fontId="44" fillId="3" borderId="0" xfId="0" applyNumberFormat="1" applyFont="1" applyFill="1" applyBorder="1" applyAlignment="1" applyProtection="1">
      <alignment horizontal="center" vertical="center"/>
      <protection/>
    </xf>
    <xf numFmtId="9" fontId="45" fillId="3" borderId="7" xfId="0" applyNumberFormat="1" applyFont="1" applyFill="1" applyBorder="1" applyAlignment="1" applyProtection="1">
      <alignment horizontal="center" vertical="center"/>
      <protection/>
    </xf>
    <xf numFmtId="9" fontId="45" fillId="3" borderId="8" xfId="0" applyNumberFormat="1" applyFont="1" applyFill="1" applyBorder="1" applyAlignment="1" applyProtection="1">
      <alignment horizontal="center" vertical="center"/>
      <protection/>
    </xf>
    <xf numFmtId="9" fontId="45" fillId="3" borderId="9" xfId="0" applyNumberFormat="1" applyFont="1" applyFill="1" applyBorder="1" applyAlignment="1" applyProtection="1">
      <alignment horizontal="center" vertical="center"/>
      <protection/>
    </xf>
    <xf numFmtId="9" fontId="45" fillId="3" borderId="10" xfId="0" applyNumberFormat="1" applyFont="1" applyFill="1" applyBorder="1" applyAlignment="1" applyProtection="1">
      <alignment horizontal="center" vertical="center"/>
      <protection/>
    </xf>
    <xf numFmtId="0" fontId="46" fillId="5" borderId="0" xfId="0" applyFont="1" applyFill="1" applyAlignment="1" applyProtection="1">
      <alignment horizontal="center"/>
      <protection/>
    </xf>
    <xf numFmtId="0" fontId="45" fillId="3" borderId="11" xfId="0" applyFont="1" applyFill="1" applyBorder="1" applyAlignment="1" applyProtection="1">
      <alignment horizontal="right" vertical="center"/>
      <protection/>
    </xf>
    <xf numFmtId="167" fontId="3" fillId="3" borderId="6" xfId="0" applyNumberFormat="1" applyFont="1" applyFill="1" applyBorder="1" applyAlignment="1" applyProtection="1">
      <alignment horizontal="center" vertical="center"/>
      <protection locked="0"/>
    </xf>
    <xf numFmtId="167" fontId="3" fillId="3" borderId="5" xfId="0" applyNumberFormat="1" applyFont="1" applyFill="1" applyBorder="1" applyAlignment="1" applyProtection="1">
      <alignment horizontal="center" vertical="center"/>
      <protection locked="0"/>
    </xf>
    <xf numFmtId="9" fontId="45" fillId="3" borderId="12" xfId="0" applyNumberFormat="1" applyFont="1" applyFill="1" applyBorder="1" applyAlignment="1" applyProtection="1">
      <alignment horizontal="center" vertical="center"/>
      <protection/>
    </xf>
    <xf numFmtId="0" fontId="43" fillId="7" borderId="1" xfId="0" applyFont="1" applyFill="1" applyBorder="1" applyAlignment="1" applyProtection="1">
      <alignment horizontal="center" vertical="center"/>
      <protection/>
    </xf>
    <xf numFmtId="0" fontId="3" fillId="3" borderId="2" xfId="0" applyFont="1" applyFill="1" applyBorder="1" applyAlignment="1" applyProtection="1">
      <alignment horizontal="right" vertical="center"/>
      <protection locked="0"/>
    </xf>
    <xf numFmtId="0" fontId="44" fillId="3" borderId="2" xfId="0" applyFont="1" applyFill="1" applyBorder="1" applyAlignment="1" applyProtection="1">
      <alignment horizontal="right" vertical="center"/>
      <protection/>
    </xf>
    <xf numFmtId="167" fontId="44" fillId="3" borderId="0" xfId="0" applyNumberFormat="1" applyFont="1" applyFill="1" applyBorder="1" applyAlignment="1" applyProtection="1">
      <alignment horizontal="center" vertical="center"/>
      <protection/>
    </xf>
    <xf numFmtId="0" fontId="9" fillId="8" borderId="13" xfId="0" applyFont="1" applyFill="1" applyBorder="1" applyAlignment="1" applyProtection="1">
      <alignment horizontal="center" vertical="center"/>
      <protection/>
    </xf>
    <xf numFmtId="9" fontId="9" fillId="3" borderId="14" xfId="0" applyNumberFormat="1" applyFont="1" applyFill="1" applyBorder="1" applyAlignment="1" applyProtection="1">
      <alignment horizontal="center" vertical="center"/>
      <protection/>
    </xf>
    <xf numFmtId="0" fontId="9" fillId="8" borderId="15" xfId="0" applyFont="1" applyFill="1" applyBorder="1" applyAlignment="1" applyProtection="1">
      <alignment horizontal="center" vertical="center"/>
      <protection/>
    </xf>
    <xf numFmtId="9" fontId="9" fillId="3" borderId="16" xfId="0" applyNumberFormat="1" applyFont="1" applyFill="1" applyBorder="1" applyAlignment="1" applyProtection="1">
      <alignment horizontal="center" vertical="center"/>
      <protection/>
    </xf>
    <xf numFmtId="0" fontId="9" fillId="8" borderId="17" xfId="0" applyFont="1" applyFill="1" applyBorder="1" applyAlignment="1" applyProtection="1">
      <alignment horizontal="center" vertical="center"/>
      <protection/>
    </xf>
    <xf numFmtId="9" fontId="9" fillId="3" borderId="18" xfId="0" applyNumberFormat="1" applyFont="1" applyFill="1" applyBorder="1" applyAlignment="1" applyProtection="1">
      <alignment horizontal="center" vertical="center"/>
      <protection/>
    </xf>
    <xf numFmtId="0" fontId="21" fillId="9" borderId="19" xfId="0" applyFont="1" applyFill="1" applyBorder="1" applyAlignment="1" applyProtection="1">
      <alignment horizontal="center" vertical="center"/>
      <protection/>
    </xf>
    <xf numFmtId="164" fontId="9" fillId="9" borderId="19" xfId="0" applyNumberFormat="1" applyFont="1" applyFill="1" applyBorder="1" applyAlignment="1" applyProtection="1">
      <alignment horizontal="center" vertical="center"/>
      <protection/>
    </xf>
    <xf numFmtId="9" fontId="10" fillId="9" borderId="20" xfId="0" applyNumberFormat="1" applyFont="1" applyFill="1" applyBorder="1" applyAlignment="1" applyProtection="1">
      <alignment horizontal="right" vertical="center"/>
      <protection/>
    </xf>
    <xf numFmtId="0" fontId="13" fillId="9" borderId="19" xfId="0" applyFont="1" applyFill="1" applyBorder="1" applyAlignment="1" applyProtection="1">
      <alignment horizontal="center"/>
      <protection/>
    </xf>
    <xf numFmtId="0" fontId="6" fillId="8" borderId="21" xfId="0" applyFont="1" applyFill="1" applyBorder="1" applyAlignment="1" applyProtection="1">
      <alignment horizontal="center" vertical="center"/>
      <protection/>
    </xf>
    <xf numFmtId="0" fontId="6" fillId="8" borderId="22" xfId="0" applyFont="1" applyFill="1" applyBorder="1" applyAlignment="1" applyProtection="1">
      <alignment horizontal="center" vertical="center"/>
      <protection/>
    </xf>
    <xf numFmtId="0" fontId="6" fillId="8" borderId="23" xfId="0" applyFont="1" applyFill="1" applyBorder="1" applyAlignment="1" applyProtection="1">
      <alignment horizontal="center" vertical="center"/>
      <protection/>
    </xf>
    <xf numFmtId="0" fontId="6" fillId="8" borderId="24" xfId="0" applyFont="1" applyFill="1" applyBorder="1" applyAlignment="1" applyProtection="1">
      <alignment horizontal="center" vertical="center"/>
      <protection/>
    </xf>
    <xf numFmtId="0" fontId="7" fillId="9" borderId="25" xfId="0" applyFont="1" applyFill="1" applyBorder="1" applyAlignment="1" applyProtection="1">
      <alignment horizontal="left"/>
      <protection/>
    </xf>
    <xf numFmtId="0" fontId="9" fillId="10" borderId="0" xfId="0" applyFont="1" applyFill="1" applyBorder="1" applyProtection="1">
      <protection/>
    </xf>
    <xf numFmtId="0" fontId="33" fillId="10" borderId="26" xfId="0" applyFont="1" applyFill="1" applyBorder="1" applyAlignment="1" applyProtection="1">
      <alignment horizontal="right"/>
      <protection/>
    </xf>
    <xf numFmtId="0" fontId="11" fillId="9" borderId="25" xfId="0" applyFont="1" applyFill="1" applyBorder="1" applyAlignment="1" applyProtection="1">
      <alignment horizontal="left"/>
      <protection/>
    </xf>
    <xf numFmtId="0" fontId="9" fillId="9" borderId="0" xfId="0" applyFont="1" applyFill="1" applyBorder="1" applyAlignment="1" applyProtection="1">
      <alignment/>
      <protection/>
    </xf>
    <xf numFmtId="0" fontId="9" fillId="9" borderId="26" xfId="0" applyFont="1" applyFill="1" applyBorder="1" applyAlignment="1" applyProtection="1">
      <alignment/>
      <protection/>
    </xf>
    <xf numFmtId="0" fontId="9" fillId="9" borderId="25" xfId="0" applyFont="1" applyFill="1" applyBorder="1" applyAlignment="1" applyProtection="1">
      <alignment horizontal="center"/>
      <protection/>
    </xf>
    <xf numFmtId="0" fontId="9" fillId="9" borderId="0" xfId="0" applyFont="1" applyFill="1" applyBorder="1" applyAlignment="1">
      <alignment/>
    </xf>
    <xf numFmtId="0" fontId="9" fillId="9" borderId="26" xfId="0" applyFont="1" applyFill="1" applyBorder="1" applyAlignment="1">
      <alignment/>
    </xf>
    <xf numFmtId="0" fontId="6" fillId="9" borderId="0" xfId="0" applyFont="1" applyFill="1" applyBorder="1" applyAlignment="1" applyProtection="1">
      <alignment horizontal="center" vertical="center"/>
      <protection/>
    </xf>
    <xf numFmtId="0" fontId="21" fillId="9" borderId="27" xfId="0" applyFont="1" applyFill="1" applyBorder="1" applyAlignment="1" applyProtection="1">
      <alignment horizontal="center" vertical="center"/>
      <protection/>
    </xf>
    <xf numFmtId="0" fontId="6" fillId="9" borderId="25" xfId="0" applyFont="1" applyFill="1" applyBorder="1" applyAlignment="1" applyProtection="1">
      <alignment horizontal="center" vertical="center"/>
      <protection/>
    </xf>
    <xf numFmtId="0" fontId="9" fillId="9" borderId="25" xfId="0" applyFont="1" applyFill="1" applyBorder="1" applyAlignment="1" applyProtection="1">
      <alignment horizontal="center" vertical="center"/>
      <protection/>
    </xf>
    <xf numFmtId="9" fontId="9" fillId="3" borderId="28" xfId="0" applyNumberFormat="1" applyFont="1" applyFill="1" applyBorder="1" applyAlignment="1" applyProtection="1">
      <alignment horizontal="center" vertical="center"/>
      <protection/>
    </xf>
    <xf numFmtId="9" fontId="9" fillId="3" borderId="29" xfId="0" applyNumberFormat="1" applyFont="1" applyFill="1" applyBorder="1" applyAlignment="1" applyProtection="1">
      <alignment horizontal="center" vertical="center"/>
      <protection/>
    </xf>
    <xf numFmtId="9" fontId="9" fillId="3" borderId="25" xfId="0" applyNumberFormat="1" applyFont="1" applyFill="1" applyBorder="1" applyAlignment="1" applyProtection="1">
      <alignment horizontal="center" vertical="center"/>
      <protection/>
    </xf>
    <xf numFmtId="9" fontId="9" fillId="3" borderId="30" xfId="0" applyNumberFormat="1" applyFont="1" applyFill="1" applyBorder="1" applyAlignment="1" applyProtection="1">
      <alignment horizontal="center" vertical="center"/>
      <protection/>
    </xf>
    <xf numFmtId="9" fontId="9" fillId="3" borderId="31" xfId="0" applyNumberFormat="1" applyFont="1" applyFill="1" applyBorder="1" applyAlignment="1" applyProtection="1">
      <alignment horizontal="center" vertical="center"/>
      <protection/>
    </xf>
    <xf numFmtId="0" fontId="6" fillId="3" borderId="32" xfId="0" applyFont="1" applyFill="1" applyBorder="1" applyAlignment="1" applyProtection="1">
      <alignment horizontal="center" vertical="center"/>
      <protection/>
    </xf>
    <xf numFmtId="0" fontId="6" fillId="3" borderId="33" xfId="0" applyFont="1" applyFill="1" applyBorder="1" applyAlignment="1" applyProtection="1">
      <alignment horizontal="center" vertical="center"/>
      <protection/>
    </xf>
    <xf numFmtId="3" fontId="9" fillId="3" borderId="33" xfId="0" applyNumberFormat="1" applyFont="1" applyFill="1" applyBorder="1" applyAlignment="1" applyProtection="1">
      <alignment horizontal="center" vertical="center"/>
      <protection/>
    </xf>
    <xf numFmtId="3" fontId="9" fillId="3" borderId="34" xfId="0" applyNumberFormat="1" applyFont="1" applyFill="1" applyBorder="1" applyAlignment="1" applyProtection="1">
      <alignment horizontal="center" vertical="center"/>
      <protection/>
    </xf>
    <xf numFmtId="3" fontId="9" fillId="3" borderId="35" xfId="0" applyNumberFormat="1" applyFont="1" applyFill="1" applyBorder="1" applyAlignment="1" applyProtection="1">
      <alignment horizontal="center" vertical="center"/>
      <protection/>
    </xf>
    <xf numFmtId="0" fontId="47" fillId="10" borderId="0" xfId="0" applyFont="1" applyFill="1" applyBorder="1" applyAlignment="1" applyProtection="1">
      <alignment horizontal="center"/>
      <protection/>
    </xf>
    <xf numFmtId="0" fontId="21" fillId="9" borderId="26" xfId="0" applyFont="1" applyFill="1" applyBorder="1" applyAlignment="1" applyProtection="1">
      <alignment horizontal="center" vertical="center"/>
      <protection/>
    </xf>
    <xf numFmtId="0" fontId="13" fillId="9" borderId="26" xfId="0" applyFont="1" applyFill="1" applyBorder="1" applyAlignment="1" applyProtection="1">
      <alignment horizontal="center"/>
      <protection/>
    </xf>
    <xf numFmtId="164" fontId="9" fillId="9" borderId="26" xfId="0" applyNumberFormat="1" applyFont="1" applyFill="1" applyBorder="1" applyAlignment="1" applyProtection="1">
      <alignment horizontal="center" vertical="center"/>
      <protection/>
    </xf>
    <xf numFmtId="9" fontId="10" fillId="9" borderId="36" xfId="0" applyNumberFormat="1" applyFont="1" applyFill="1" applyBorder="1" applyAlignment="1" applyProtection="1">
      <alignment horizontal="right" vertical="center"/>
      <protection/>
    </xf>
    <xf numFmtId="0" fontId="21" fillId="11" borderId="37" xfId="0" applyFont="1" applyFill="1" applyBorder="1" applyAlignment="1" applyProtection="1">
      <alignment horizontal="center" vertical="center"/>
      <protection/>
    </xf>
    <xf numFmtId="0" fontId="13" fillId="11" borderId="37" xfId="0" applyFont="1" applyFill="1" applyBorder="1" applyAlignment="1" applyProtection="1">
      <alignment horizontal="center"/>
      <protection/>
    </xf>
    <xf numFmtId="164" fontId="9" fillId="11" borderId="37" xfId="0" applyNumberFormat="1" applyFont="1" applyFill="1" applyBorder="1" applyAlignment="1" applyProtection="1">
      <alignment horizontal="center" vertical="center"/>
      <protection/>
    </xf>
    <xf numFmtId="9" fontId="10" fillId="11" borderId="38" xfId="0" applyNumberFormat="1" applyFont="1" applyFill="1" applyBorder="1" applyAlignment="1" applyProtection="1">
      <alignment horizontal="right" vertical="center"/>
      <protection/>
    </xf>
    <xf numFmtId="0" fontId="7" fillId="8" borderId="39" xfId="0" applyFont="1" applyFill="1" applyBorder="1" applyAlignment="1" applyProtection="1">
      <alignment horizontal="center" vertical="center"/>
      <protection/>
    </xf>
    <xf numFmtId="164" fontId="9" fillId="3" borderId="40" xfId="0" applyNumberFormat="1" applyFont="1" applyFill="1" applyBorder="1" applyAlignment="1" applyProtection="1">
      <alignment horizontal="center" vertical="center"/>
      <protection/>
    </xf>
    <xf numFmtId="9" fontId="7" fillId="11" borderId="39" xfId="0" applyNumberFormat="1" applyFont="1" applyFill="1" applyBorder="1" applyAlignment="1" applyProtection="1">
      <alignment horizontal="center" vertical="center"/>
      <protection/>
    </xf>
    <xf numFmtId="0" fontId="6" fillId="8" borderId="41" xfId="0" applyFont="1" applyFill="1" applyBorder="1" applyAlignment="1" applyProtection="1">
      <alignment horizontal="center" vertical="center"/>
      <protection/>
    </xf>
    <xf numFmtId="0" fontId="6" fillId="8" borderId="42" xfId="0" applyFont="1" applyFill="1" applyBorder="1" applyAlignment="1" applyProtection="1">
      <alignment horizontal="center" vertical="center"/>
      <protection/>
    </xf>
    <xf numFmtId="0" fontId="6" fillId="8" borderId="43" xfId="0" applyFont="1" applyFill="1" applyBorder="1" applyAlignment="1" applyProtection="1">
      <alignment horizontal="center" vertical="center"/>
      <protection/>
    </xf>
    <xf numFmtId="0" fontId="9" fillId="8" borderId="44" xfId="0" applyFont="1" applyFill="1" applyBorder="1" applyAlignment="1" applyProtection="1">
      <alignment horizontal="center" vertical="center"/>
      <protection/>
    </xf>
    <xf numFmtId="0" fontId="9" fillId="8" borderId="45" xfId="0" applyFont="1" applyFill="1" applyBorder="1" applyAlignment="1" applyProtection="1">
      <alignment horizontal="center" vertical="center"/>
      <protection/>
    </xf>
    <xf numFmtId="0" fontId="9" fillId="8" borderId="46" xfId="0" applyFont="1" applyFill="1" applyBorder="1" applyAlignment="1" applyProtection="1">
      <alignment horizontal="center" vertical="center"/>
      <protection/>
    </xf>
    <xf numFmtId="9" fontId="9" fillId="3" borderId="47" xfId="0" applyNumberFormat="1" applyFont="1" applyFill="1" applyBorder="1" applyAlignment="1" applyProtection="1">
      <alignment horizontal="center" vertical="center"/>
      <protection/>
    </xf>
    <xf numFmtId="9" fontId="9" fillId="3" borderId="48" xfId="0" applyNumberFormat="1" applyFont="1" applyFill="1" applyBorder="1" applyAlignment="1" applyProtection="1">
      <alignment horizontal="center" vertical="center"/>
      <protection/>
    </xf>
    <xf numFmtId="9" fontId="9" fillId="3" borderId="49" xfId="0" applyNumberFormat="1" applyFont="1" applyFill="1" applyBorder="1" applyAlignment="1" applyProtection="1">
      <alignment horizontal="center" vertical="center"/>
      <protection/>
    </xf>
    <xf numFmtId="9" fontId="9" fillId="3" borderId="50" xfId="0" applyNumberFormat="1" applyFont="1" applyFill="1" applyBorder="1" applyAlignment="1" applyProtection="1">
      <alignment horizontal="center" vertical="center"/>
      <protection/>
    </xf>
    <xf numFmtId="9" fontId="9" fillId="3" borderId="51" xfId="0" applyNumberFormat="1" applyFont="1" applyFill="1" applyBorder="1" applyAlignment="1" applyProtection="1">
      <alignment horizontal="center" vertical="center"/>
      <protection/>
    </xf>
    <xf numFmtId="9" fontId="9" fillId="3" borderId="52" xfId="0" applyNumberFormat="1" applyFont="1" applyFill="1" applyBorder="1" applyAlignment="1" applyProtection="1">
      <alignment horizontal="center" vertical="center"/>
      <protection/>
    </xf>
    <xf numFmtId="0" fontId="21" fillId="11" borderId="53" xfId="0" applyFont="1" applyFill="1" applyBorder="1" applyAlignment="1" applyProtection="1">
      <alignment horizontal="center" vertical="center"/>
      <protection/>
    </xf>
    <xf numFmtId="0" fontId="9" fillId="8" borderId="54" xfId="0" applyFont="1" applyFill="1" applyBorder="1" applyAlignment="1" applyProtection="1">
      <alignment horizontal="center" vertical="center"/>
      <protection/>
    </xf>
    <xf numFmtId="0" fontId="13" fillId="11" borderId="53" xfId="0" applyFont="1" applyFill="1" applyBorder="1" applyAlignment="1" applyProtection="1">
      <alignment horizontal="center"/>
      <protection/>
    </xf>
    <xf numFmtId="0" fontId="9" fillId="8" borderId="55" xfId="0" applyFont="1" applyFill="1" applyBorder="1" applyAlignment="1" applyProtection="1">
      <alignment horizontal="center" vertical="center"/>
      <protection/>
    </xf>
    <xf numFmtId="164" fontId="9" fillId="11" borderId="53" xfId="0" applyNumberFormat="1" applyFont="1" applyFill="1" applyBorder="1" applyAlignment="1" applyProtection="1">
      <alignment horizontal="center" vertical="center"/>
      <protection/>
    </xf>
    <xf numFmtId="0" fontId="7" fillId="8" borderId="56" xfId="0" applyFont="1" applyFill="1" applyBorder="1" applyAlignment="1" applyProtection="1">
      <alignment horizontal="center" vertical="center"/>
      <protection/>
    </xf>
    <xf numFmtId="9" fontId="7" fillId="11" borderId="56" xfId="0" applyNumberFormat="1" applyFont="1" applyFill="1" applyBorder="1" applyAlignment="1" applyProtection="1">
      <alignment horizontal="center" vertical="center"/>
      <protection/>
    </xf>
    <xf numFmtId="9" fontId="10" fillId="11" borderId="57" xfId="0" applyNumberFormat="1" applyFont="1" applyFill="1" applyBorder="1" applyAlignment="1" applyProtection="1">
      <alignment horizontal="right" vertical="center"/>
      <protection/>
    </xf>
    <xf numFmtId="0" fontId="6" fillId="8" borderId="58" xfId="0" applyFont="1" applyFill="1" applyBorder="1" applyAlignment="1" applyProtection="1">
      <alignment horizontal="center" vertical="center"/>
      <protection/>
    </xf>
    <xf numFmtId="0" fontId="6" fillId="8" borderId="59" xfId="0" applyFont="1" applyFill="1" applyBorder="1" applyAlignment="1" applyProtection="1">
      <alignment horizontal="center" vertical="center"/>
      <protection/>
    </xf>
    <xf numFmtId="0" fontId="6" fillId="8" borderId="60" xfId="0" applyFont="1" applyFill="1" applyBorder="1" applyAlignment="1" applyProtection="1">
      <alignment horizontal="center" vertical="center"/>
      <protection/>
    </xf>
    <xf numFmtId="164" fontId="9" fillId="3" borderId="61" xfId="0" applyNumberFormat="1" applyFont="1" applyFill="1" applyBorder="1" applyAlignment="1" applyProtection="1">
      <alignment horizontal="center" vertical="center"/>
      <protection/>
    </xf>
    <xf numFmtId="0" fontId="9" fillId="8" borderId="62" xfId="0" applyFont="1" applyFill="1" applyBorder="1" applyAlignment="1" applyProtection="1">
      <alignment horizontal="center" vertical="center"/>
      <protection/>
    </xf>
    <xf numFmtId="9" fontId="9" fillId="3" borderId="63" xfId="0" applyNumberFormat="1" applyFont="1" applyFill="1" applyBorder="1" applyAlignment="1" applyProtection="1">
      <alignment horizontal="center" vertical="center"/>
      <protection/>
    </xf>
    <xf numFmtId="9" fontId="9" fillId="3" borderId="64" xfId="0" applyNumberFormat="1" applyFont="1" applyFill="1" applyBorder="1" applyAlignment="1" applyProtection="1">
      <alignment horizontal="center" vertical="center"/>
      <protection/>
    </xf>
    <xf numFmtId="164" fontId="9" fillId="3" borderId="65" xfId="0" applyNumberFormat="1" applyFont="1" applyFill="1" applyBorder="1" applyAlignment="1" applyProtection="1">
      <alignment horizontal="center" vertical="center"/>
      <protection/>
    </xf>
    <xf numFmtId="0" fontId="22" fillId="8" borderId="66" xfId="0" applyFont="1" applyFill="1" applyBorder="1" applyAlignment="1" applyProtection="1">
      <alignment horizontal="center" vertical="center"/>
      <protection/>
    </xf>
    <xf numFmtId="167" fontId="23" fillId="3" borderId="67" xfId="0" applyNumberFormat="1" applyFont="1" applyFill="1" applyBorder="1" applyAlignment="1" applyProtection="1">
      <alignment horizontal="center" vertical="center"/>
      <protection/>
    </xf>
    <xf numFmtId="9" fontId="22" fillId="3" borderId="68" xfId="0" applyNumberFormat="1" applyFont="1" applyFill="1" applyBorder="1" applyAlignment="1" applyProtection="1">
      <alignment horizontal="center" vertical="center"/>
      <protection/>
    </xf>
    <xf numFmtId="9" fontId="23" fillId="3" borderId="69" xfId="0" applyNumberFormat="1" applyFont="1" applyFill="1" applyBorder="1" applyAlignment="1" applyProtection="1">
      <alignment horizontal="center" vertical="center"/>
      <protection/>
    </xf>
    <xf numFmtId="167" fontId="23" fillId="3" borderId="70" xfId="0" applyNumberFormat="1" applyFont="1" applyFill="1" applyBorder="1" applyAlignment="1" applyProtection="1">
      <alignment horizontal="center" vertical="center"/>
      <protection/>
    </xf>
    <xf numFmtId="9" fontId="22" fillId="3" borderId="71" xfId="0" applyNumberFormat="1" applyFont="1" applyFill="1" applyBorder="1" applyAlignment="1" applyProtection="1">
      <alignment horizontal="center" vertical="center"/>
      <protection/>
    </xf>
    <xf numFmtId="9" fontId="22" fillId="3" borderId="70" xfId="0" applyNumberFormat="1" applyFont="1" applyFill="1" applyBorder="1" applyAlignment="1" applyProtection="1">
      <alignment horizontal="center" vertical="center"/>
      <protection/>
    </xf>
    <xf numFmtId="9" fontId="23" fillId="3" borderId="72" xfId="0" applyNumberFormat="1" applyFont="1" applyFill="1" applyBorder="1" applyAlignment="1" applyProtection="1">
      <alignment horizontal="center" vertical="center"/>
      <protection/>
    </xf>
    <xf numFmtId="0" fontId="30" fillId="8" borderId="73" xfId="0" applyFont="1" applyFill="1" applyBorder="1" applyAlignment="1" applyProtection="1">
      <alignment horizontal="center" vertical="center"/>
      <protection/>
    </xf>
    <xf numFmtId="0" fontId="30" fillId="8" borderId="74" xfId="0" applyFont="1" applyFill="1" applyBorder="1" applyAlignment="1" applyProtection="1">
      <alignment horizontal="center" vertical="center"/>
      <protection/>
    </xf>
    <xf numFmtId="0" fontId="25" fillId="12" borderId="75" xfId="0" applyFont="1" applyFill="1" applyBorder="1" applyAlignment="1" applyProtection="1">
      <alignment horizontal="center" vertical="center"/>
      <protection/>
    </xf>
    <xf numFmtId="167" fontId="23" fillId="12" borderId="75" xfId="0" applyNumberFormat="1" applyFont="1" applyFill="1" applyBorder="1" applyAlignment="1" applyProtection="1">
      <alignment horizontal="center" vertical="center"/>
      <protection/>
    </xf>
    <xf numFmtId="9" fontId="22" fillId="12" borderId="75" xfId="0" applyNumberFormat="1" applyFont="1" applyFill="1" applyBorder="1" applyAlignment="1" applyProtection="1">
      <alignment horizontal="center" vertical="center"/>
      <protection/>
    </xf>
    <xf numFmtId="9" fontId="23" fillId="12" borderId="75" xfId="0" applyNumberFormat="1" applyFont="1" applyFill="1" applyBorder="1" applyAlignment="1" applyProtection="1">
      <alignment horizontal="center" vertical="center"/>
      <protection/>
    </xf>
    <xf numFmtId="0" fontId="9" fillId="13" borderId="76" xfId="0" applyFont="1" applyFill="1" applyBorder="1" applyProtection="1">
      <protection/>
    </xf>
    <xf numFmtId="0" fontId="9" fillId="13" borderId="77" xfId="0" applyFont="1" applyFill="1" applyBorder="1" applyProtection="1">
      <protection/>
    </xf>
    <xf numFmtId="0" fontId="13" fillId="13" borderId="78" xfId="0" applyFont="1" applyFill="1" applyBorder="1" applyAlignment="1" applyProtection="1">
      <alignment horizontal="center"/>
      <protection/>
    </xf>
    <xf numFmtId="0" fontId="25" fillId="8" borderId="74" xfId="0" applyFont="1" applyFill="1" applyBorder="1" applyAlignment="1" applyProtection="1">
      <alignment horizontal="center" vertical="center"/>
      <protection/>
    </xf>
    <xf numFmtId="166" fontId="23" fillId="3" borderId="68" xfId="0" applyNumberFormat="1" applyFont="1" applyFill="1" applyBorder="1" applyAlignment="1" applyProtection="1">
      <alignment horizontal="center" vertical="center"/>
      <protection/>
    </xf>
    <xf numFmtId="0" fontId="25" fillId="8" borderId="79" xfId="0" applyFont="1" applyFill="1" applyBorder="1" applyAlignment="1" applyProtection="1">
      <alignment horizontal="center" vertical="center"/>
      <protection/>
    </xf>
    <xf numFmtId="166" fontId="23" fillId="3" borderId="69" xfId="0" applyNumberFormat="1" applyFont="1" applyFill="1" applyBorder="1" applyAlignment="1" applyProtection="1">
      <alignment horizontal="center" vertical="center"/>
      <protection/>
    </xf>
    <xf numFmtId="0" fontId="29" fillId="8" borderId="80" xfId="0" applyFont="1" applyFill="1" applyBorder="1" applyAlignment="1" applyProtection="1">
      <alignment horizontal="center" vertical="center"/>
      <protection/>
    </xf>
    <xf numFmtId="0" fontId="0" fillId="12" borderId="75" xfId="0" applyFill="1" applyBorder="1"/>
    <xf numFmtId="9" fontId="29" fillId="14" borderId="77" xfId="0" applyNumberFormat="1" applyFont="1" applyFill="1" applyBorder="1" applyAlignment="1" applyProtection="1">
      <alignment horizontal="center" vertical="center"/>
      <protection/>
    </xf>
    <xf numFmtId="0" fontId="0" fillId="12" borderId="78" xfId="0" applyFill="1" applyBorder="1"/>
    <xf numFmtId="9" fontId="23" fillId="3" borderId="68" xfId="0" applyNumberFormat="1" applyFont="1" applyFill="1" applyBorder="1" applyAlignment="1" applyProtection="1">
      <alignment horizontal="center" vertical="center"/>
      <protection/>
    </xf>
    <xf numFmtId="0" fontId="23" fillId="8" borderId="74" xfId="0" applyFont="1" applyFill="1" applyBorder="1" applyAlignment="1" applyProtection="1">
      <alignment horizontal="center" vertical="center"/>
      <protection/>
    </xf>
    <xf numFmtId="0" fontId="23" fillId="8" borderId="79" xfId="0" applyFont="1" applyFill="1" applyBorder="1" applyAlignment="1" applyProtection="1">
      <alignment horizontal="center" vertical="center"/>
      <protection/>
    </xf>
    <xf numFmtId="0" fontId="22" fillId="8" borderId="81" xfId="0" applyFont="1" applyFill="1" applyBorder="1" applyAlignment="1" applyProtection="1">
      <alignment horizontal="center" vertical="center"/>
      <protection/>
    </xf>
    <xf numFmtId="167" fontId="23" fillId="3" borderId="82" xfId="0" applyNumberFormat="1" applyFont="1" applyFill="1" applyBorder="1" applyAlignment="1" applyProtection="1">
      <alignment horizontal="center" vertical="center"/>
      <protection/>
    </xf>
    <xf numFmtId="167" fontId="23" fillId="3" borderId="83" xfId="0" applyNumberFormat="1" applyFont="1" applyFill="1" applyBorder="1" applyAlignment="1" applyProtection="1">
      <alignment horizontal="center" vertical="center"/>
      <protection/>
    </xf>
    <xf numFmtId="9" fontId="23" fillId="3" borderId="84" xfId="0" applyNumberFormat="1" applyFont="1" applyFill="1" applyBorder="1" applyAlignment="1" applyProtection="1">
      <alignment horizontal="center" vertical="center"/>
      <protection/>
    </xf>
    <xf numFmtId="0" fontId="23" fillId="8" borderId="85" xfId="0" applyFont="1" applyFill="1" applyBorder="1" applyAlignment="1" applyProtection="1">
      <alignment horizontal="center" vertical="center"/>
      <protection/>
    </xf>
    <xf numFmtId="166" fontId="23" fillId="3" borderId="67" xfId="0" applyNumberFormat="1" applyFont="1" applyFill="1" applyBorder="1" applyAlignment="1" applyProtection="1">
      <alignment horizontal="center" vertical="center"/>
      <protection/>
    </xf>
    <xf numFmtId="0" fontId="22" fillId="8" borderId="86" xfId="0" applyFont="1" applyFill="1" applyBorder="1" applyAlignment="1" applyProtection="1">
      <alignment horizontal="center" vertical="center"/>
      <protection/>
    </xf>
    <xf numFmtId="166" fontId="23" fillId="3" borderId="82" xfId="0" applyNumberFormat="1" applyFont="1" applyFill="1" applyBorder="1" applyAlignment="1" applyProtection="1">
      <alignment horizontal="center" vertical="center"/>
      <protection/>
    </xf>
    <xf numFmtId="166" fontId="23" fillId="3" borderId="87" xfId="0" applyNumberFormat="1" applyFont="1" applyFill="1" applyBorder="1" applyAlignment="1" applyProtection="1">
      <alignment horizontal="center" vertical="center"/>
      <protection/>
    </xf>
    <xf numFmtId="0" fontId="25" fillId="8" borderId="85" xfId="0" applyFont="1" applyFill="1" applyBorder="1" applyAlignment="1" applyProtection="1">
      <alignment horizontal="center" vertical="center"/>
      <protection/>
    </xf>
    <xf numFmtId="9" fontId="23" fillId="3" borderId="67" xfId="0" applyNumberFormat="1" applyFont="1" applyFill="1" applyBorder="1" applyAlignment="1" applyProtection="1">
      <alignment horizontal="center" vertical="center"/>
      <protection/>
    </xf>
    <xf numFmtId="0" fontId="25" fillId="8" borderId="86" xfId="0" applyFont="1" applyFill="1" applyBorder="1" applyAlignment="1" applyProtection="1">
      <alignment horizontal="center" vertical="center"/>
      <protection/>
    </xf>
    <xf numFmtId="164" fontId="23" fillId="3" borderId="82" xfId="0" applyNumberFormat="1" applyFont="1" applyFill="1" applyBorder="1" applyAlignment="1" applyProtection="1">
      <alignment horizontal="center" vertical="center"/>
      <protection/>
    </xf>
    <xf numFmtId="0" fontId="9" fillId="12" borderId="75" xfId="0" applyFont="1" applyFill="1" applyBorder="1"/>
    <xf numFmtId="0" fontId="9" fillId="13" borderId="0" xfId="0" applyFont="1" applyFill="1" applyBorder="1" applyAlignment="1" applyProtection="1">
      <alignment/>
      <protection/>
    </xf>
    <xf numFmtId="0" fontId="0" fillId="4" borderId="0" xfId="0" applyFill="1" applyProtection="1">
      <protection/>
    </xf>
    <xf numFmtId="0" fontId="12" fillId="4" borderId="0" xfId="0" applyFont="1" applyFill="1" applyAlignment="1" applyProtection="1">
      <alignment horizontal="center"/>
      <protection/>
    </xf>
    <xf numFmtId="0" fontId="9" fillId="12" borderId="88" xfId="0" applyFont="1" applyFill="1" applyBorder="1" applyAlignment="1" applyProtection="1">
      <alignment horizontal="left"/>
      <protection/>
    </xf>
    <xf numFmtId="0" fontId="7" fillId="13" borderId="89" xfId="0" applyFont="1" applyFill="1" applyBorder="1" applyAlignment="1" applyProtection="1">
      <alignment horizontal="center"/>
      <protection/>
    </xf>
    <xf numFmtId="0" fontId="47" fillId="13" borderId="89" xfId="0" applyFont="1" applyFill="1" applyBorder="1" applyAlignment="1" applyProtection="1">
      <alignment horizontal="center"/>
      <protection/>
    </xf>
    <xf numFmtId="0" fontId="9" fillId="13" borderId="90" xfId="0" applyFont="1" applyFill="1" applyBorder="1" applyProtection="1">
      <protection/>
    </xf>
    <xf numFmtId="0" fontId="13" fillId="13" borderId="75" xfId="0" applyFont="1" applyFill="1" applyBorder="1" applyAlignment="1" applyProtection="1">
      <alignment horizontal="center"/>
      <protection/>
    </xf>
    <xf numFmtId="0" fontId="7" fillId="13" borderId="0" xfId="0" applyFont="1" applyFill="1" applyBorder="1" applyAlignment="1" applyProtection="1">
      <alignment horizontal="center"/>
      <protection/>
    </xf>
    <xf numFmtId="0" fontId="17" fillId="12" borderId="0" xfId="0" applyFont="1" applyFill="1" applyBorder="1" applyAlignment="1" applyProtection="1">
      <alignment horizontal="center" vertical="center"/>
      <protection/>
    </xf>
    <xf numFmtId="0" fontId="20" fillId="12" borderId="75" xfId="0" applyFont="1" applyFill="1" applyBorder="1" applyAlignment="1" applyProtection="1">
      <alignment horizontal="center" vertical="center"/>
      <protection/>
    </xf>
    <xf numFmtId="0" fontId="17" fillId="12" borderId="90" xfId="0" applyFont="1" applyFill="1" applyBorder="1" applyAlignment="1" applyProtection="1">
      <alignment horizontal="center" vertical="center"/>
      <protection/>
    </xf>
    <xf numFmtId="3" fontId="19" fillId="12" borderId="0" xfId="0" applyNumberFormat="1" applyFont="1" applyFill="1" applyBorder="1" applyAlignment="1" applyProtection="1">
      <alignment horizontal="center" vertical="center"/>
      <protection/>
    </xf>
    <xf numFmtId="167" fontId="19" fillId="12" borderId="0" xfId="0" applyNumberFormat="1" applyFont="1" applyFill="1" applyBorder="1" applyAlignment="1" applyProtection="1">
      <alignment horizontal="center" vertical="center"/>
      <protection/>
    </xf>
    <xf numFmtId="167" fontId="0" fillId="12" borderId="0" xfId="0" applyNumberFormat="1" applyFill="1" applyBorder="1" applyAlignment="1">
      <alignment horizontal="center" vertical="center"/>
    </xf>
    <xf numFmtId="3" fontId="19" fillId="12" borderId="75" xfId="0" applyNumberFormat="1" applyFont="1" applyFill="1" applyBorder="1" applyAlignment="1" applyProtection="1">
      <alignment horizontal="center" vertical="center"/>
      <protection/>
    </xf>
    <xf numFmtId="0" fontId="9" fillId="13" borderId="89" xfId="0" applyFont="1" applyFill="1" applyBorder="1" applyAlignment="1" applyProtection="1">
      <alignment/>
      <protection/>
    </xf>
    <xf numFmtId="0" fontId="9" fillId="12" borderId="90" xfId="0" applyFont="1" applyFill="1" applyBorder="1" applyAlignment="1" applyProtection="1">
      <alignment horizontal="left"/>
      <protection/>
    </xf>
    <xf numFmtId="0" fontId="33" fillId="13" borderId="75" xfId="0" applyFont="1" applyFill="1" applyBorder="1" applyAlignment="1" applyProtection="1">
      <alignment horizontal="right"/>
      <protection/>
    </xf>
    <xf numFmtId="0" fontId="51" fillId="12" borderId="0" xfId="0" applyFont="1" applyFill="1" applyBorder="1" applyAlignment="1" applyProtection="1">
      <alignment horizontal="center" vertical="center"/>
      <protection/>
    </xf>
    <xf numFmtId="0" fontId="52" fillId="12" borderId="0" xfId="0" applyFont="1" applyFill="1" applyBorder="1" applyAlignment="1">
      <alignment horizontal="center" vertical="center"/>
    </xf>
    <xf numFmtId="0" fontId="53" fillId="12" borderId="90" xfId="0" applyFont="1" applyFill="1" applyBorder="1" applyAlignment="1" applyProtection="1">
      <alignment horizontal="center" vertical="center"/>
      <protection/>
    </xf>
    <xf numFmtId="0" fontId="54" fillId="12" borderId="0" xfId="0" applyFont="1" applyFill="1" applyBorder="1" applyAlignment="1" applyProtection="1">
      <alignment horizontal="center" vertical="center"/>
      <protection/>
    </xf>
    <xf numFmtId="0" fontId="52" fillId="12" borderId="0" xfId="0" applyFont="1" applyFill="1" applyBorder="1" applyAlignment="1" applyProtection="1">
      <alignment horizontal="center" vertical="center"/>
      <protection/>
    </xf>
    <xf numFmtId="0" fontId="56" fillId="12" borderId="0" xfId="0" applyFont="1" applyFill="1" applyBorder="1" applyAlignment="1" applyProtection="1">
      <alignment horizontal="center" vertical="center"/>
      <protection/>
    </xf>
    <xf numFmtId="0" fontId="56" fillId="12" borderId="75" xfId="0" applyFont="1" applyFill="1" applyBorder="1" applyAlignment="1" applyProtection="1">
      <alignment horizontal="left" vertical="center"/>
      <protection/>
    </xf>
    <xf numFmtId="3" fontId="52" fillId="12" borderId="75" xfId="0" applyNumberFormat="1" applyFont="1" applyFill="1" applyBorder="1" applyAlignment="1" applyProtection="1">
      <alignment horizontal="center" vertical="center"/>
      <protection/>
    </xf>
    <xf numFmtId="0" fontId="52" fillId="3" borderId="91" xfId="0" applyFont="1" applyFill="1" applyBorder="1" applyAlignment="1" applyProtection="1">
      <alignment horizontal="center" vertical="center"/>
      <protection/>
    </xf>
    <xf numFmtId="167" fontId="51" fillId="3" borderId="92" xfId="0" applyNumberFormat="1" applyFont="1" applyFill="1" applyBorder="1" applyAlignment="1" applyProtection="1">
      <alignment horizontal="center" vertical="center"/>
      <protection/>
    </xf>
    <xf numFmtId="167" fontId="51" fillId="3" borderId="92" xfId="0" applyNumberFormat="1" applyFont="1" applyFill="1" applyBorder="1" applyAlignment="1">
      <alignment horizontal="center" vertical="center"/>
    </xf>
    <xf numFmtId="167" fontId="52" fillId="3" borderId="93" xfId="0" applyNumberFormat="1" applyFont="1" applyFill="1" applyBorder="1" applyAlignment="1">
      <alignment horizontal="center" vertical="center"/>
    </xf>
    <xf numFmtId="0" fontId="52" fillId="3" borderId="74" xfId="0" applyFont="1" applyFill="1" applyBorder="1" applyAlignment="1" applyProtection="1">
      <alignment horizontal="center" vertical="center"/>
      <protection/>
    </xf>
    <xf numFmtId="167" fontId="51" fillId="3" borderId="68" xfId="0" applyNumberFormat="1" applyFont="1" applyFill="1" applyBorder="1" applyAlignment="1" applyProtection="1">
      <alignment horizontal="center" vertical="center"/>
      <protection/>
    </xf>
    <xf numFmtId="167" fontId="51" fillId="3" borderId="68" xfId="0" applyNumberFormat="1" applyFont="1" applyFill="1" applyBorder="1" applyAlignment="1">
      <alignment horizontal="center" vertical="center"/>
    </xf>
    <xf numFmtId="167" fontId="52" fillId="3" borderId="94" xfId="0" applyNumberFormat="1" applyFont="1" applyFill="1" applyBorder="1" applyAlignment="1">
      <alignment horizontal="center" vertical="center"/>
    </xf>
    <xf numFmtId="0" fontId="52" fillId="3" borderId="79" xfId="0" applyFont="1" applyFill="1" applyBorder="1" applyAlignment="1" applyProtection="1">
      <alignment horizontal="center" vertical="center"/>
      <protection/>
    </xf>
    <xf numFmtId="167" fontId="51" fillId="3" borderId="69" xfId="0" applyNumberFormat="1" applyFont="1" applyFill="1" applyBorder="1" applyAlignment="1" applyProtection="1">
      <alignment horizontal="center" vertical="center"/>
      <protection/>
    </xf>
    <xf numFmtId="167" fontId="51" fillId="3" borderId="69" xfId="0" applyNumberFormat="1" applyFont="1" applyFill="1" applyBorder="1" applyAlignment="1">
      <alignment horizontal="center" vertical="center"/>
    </xf>
    <xf numFmtId="167" fontId="52" fillId="3" borderId="95" xfId="0" applyNumberFormat="1" applyFont="1" applyFill="1" applyBorder="1" applyAlignment="1">
      <alignment horizontal="center" vertical="center"/>
    </xf>
    <xf numFmtId="164" fontId="52" fillId="3" borderId="68" xfId="0" applyNumberFormat="1" applyFont="1" applyFill="1" applyBorder="1" applyAlignment="1" applyProtection="1">
      <alignment horizontal="center" vertical="center"/>
      <protection/>
    </xf>
    <xf numFmtId="164" fontId="52" fillId="3" borderId="68" xfId="0" applyNumberFormat="1" applyFont="1" applyFill="1" applyBorder="1" applyAlignment="1">
      <alignment horizontal="center" vertical="center"/>
    </xf>
    <xf numFmtId="167" fontId="52" fillId="3" borderId="68" xfId="0" applyNumberFormat="1" applyFont="1" applyFill="1" applyBorder="1" applyAlignment="1" applyProtection="1">
      <alignment horizontal="center" vertical="center"/>
      <protection/>
    </xf>
    <xf numFmtId="164" fontId="52" fillId="3" borderId="94" xfId="0" applyNumberFormat="1" applyFont="1" applyFill="1" applyBorder="1" applyAlignment="1" applyProtection="1">
      <alignment horizontal="center" vertical="center"/>
      <protection/>
    </xf>
    <xf numFmtId="0" fontId="51" fillId="3" borderId="79" xfId="0" applyFont="1" applyFill="1" applyBorder="1" applyAlignment="1" applyProtection="1">
      <alignment horizontal="center" vertical="center"/>
      <protection/>
    </xf>
    <xf numFmtId="0" fontId="57" fillId="13" borderId="0" xfId="0" applyFont="1" applyFill="1" applyBorder="1" applyAlignment="1" applyProtection="1">
      <alignment horizontal="center" vertical="top"/>
      <protection/>
    </xf>
    <xf numFmtId="164" fontId="52" fillId="3" borderId="92" xfId="0" applyNumberFormat="1" applyFont="1" applyFill="1" applyBorder="1" applyAlignment="1" applyProtection="1">
      <alignment horizontal="center" vertical="center"/>
      <protection/>
    </xf>
    <xf numFmtId="164" fontId="52" fillId="3" borderId="92" xfId="0" applyNumberFormat="1" applyFont="1" applyFill="1" applyBorder="1" applyAlignment="1">
      <alignment horizontal="center" vertical="center"/>
    </xf>
    <xf numFmtId="167" fontId="52" fillId="3" borderId="92" xfId="0" applyNumberFormat="1" applyFont="1" applyFill="1" applyBorder="1" applyAlignment="1" applyProtection="1">
      <alignment horizontal="center" vertical="center"/>
      <protection/>
    </xf>
    <xf numFmtId="164" fontId="52" fillId="3" borderId="93" xfId="0" applyNumberFormat="1" applyFont="1" applyFill="1" applyBorder="1" applyAlignment="1" applyProtection="1">
      <alignment horizontal="center" vertical="center"/>
      <protection/>
    </xf>
    <xf numFmtId="164" fontId="51" fillId="3" borderId="69" xfId="0" applyNumberFormat="1" applyFont="1" applyFill="1" applyBorder="1" applyAlignment="1" applyProtection="1">
      <alignment horizontal="center" vertical="center"/>
      <protection/>
    </xf>
    <xf numFmtId="164" fontId="51" fillId="3" borderId="69" xfId="0" applyNumberFormat="1" applyFont="1" applyFill="1" applyBorder="1" applyAlignment="1">
      <alignment horizontal="center" vertical="center"/>
    </xf>
    <xf numFmtId="164" fontId="51" fillId="3" borderId="95" xfId="0" applyNumberFormat="1" applyFont="1" applyFill="1" applyBorder="1" applyAlignment="1" applyProtection="1">
      <alignment horizontal="center" vertical="center"/>
      <protection/>
    </xf>
    <xf numFmtId="0" fontId="52" fillId="12" borderId="90" xfId="0" applyFont="1" applyFill="1" applyBorder="1" applyProtection="1">
      <protection/>
    </xf>
    <xf numFmtId="0" fontId="52" fillId="12" borderId="0" xfId="0" applyFont="1" applyFill="1" applyBorder="1" applyProtection="1">
      <protection/>
    </xf>
    <xf numFmtId="9" fontId="23" fillId="3" borderId="82" xfId="0" applyNumberFormat="1" applyFont="1" applyFill="1" applyBorder="1" applyAlignment="1" applyProtection="1">
      <alignment horizontal="center" vertical="center"/>
      <protection/>
    </xf>
    <xf numFmtId="9" fontId="23" fillId="3" borderId="87" xfId="0" applyNumberFormat="1" applyFont="1" applyFill="1" applyBorder="1" applyAlignment="1" applyProtection="1">
      <alignment horizontal="center" vertical="center"/>
      <protection/>
    </xf>
    <xf numFmtId="164" fontId="22" fillId="3" borderId="96" xfId="0" applyNumberFormat="1" applyFont="1" applyFill="1" applyBorder="1" applyAlignment="1" applyProtection="1">
      <alignment horizontal="center" vertical="center"/>
      <protection/>
    </xf>
    <xf numFmtId="164" fontId="22" fillId="3" borderId="82" xfId="0" applyNumberFormat="1" applyFont="1" applyFill="1" applyBorder="1" applyAlignment="1" applyProtection="1">
      <alignment horizontal="center" vertical="center"/>
      <protection/>
    </xf>
    <xf numFmtId="164" fontId="22" fillId="3" borderId="83" xfId="0" applyNumberFormat="1" applyFont="1" applyFill="1" applyBorder="1" applyAlignment="1" applyProtection="1">
      <alignment horizontal="center" vertical="center"/>
      <protection/>
    </xf>
    <xf numFmtId="9" fontId="54" fillId="3" borderId="97" xfId="0" applyNumberFormat="1" applyFont="1" applyFill="1" applyBorder="1" applyAlignment="1" applyProtection="1">
      <alignment horizontal="center" vertical="center"/>
      <protection/>
    </xf>
    <xf numFmtId="9" fontId="54" fillId="3" borderId="98" xfId="0" applyNumberFormat="1" applyFont="1" applyFill="1" applyBorder="1" applyAlignment="1" applyProtection="1">
      <alignment horizontal="center" vertical="center"/>
      <protection/>
    </xf>
    <xf numFmtId="9" fontId="56" fillId="3" borderId="99" xfId="0" applyNumberFormat="1" applyFont="1" applyFill="1" applyBorder="1" applyAlignment="1" applyProtection="1">
      <alignment horizontal="center" vertical="center"/>
      <protection/>
    </xf>
    <xf numFmtId="0" fontId="45" fillId="7" borderId="4" xfId="0" applyFont="1" applyFill="1" applyBorder="1" applyAlignment="1" applyProtection="1">
      <alignment horizontal="center" vertical="center"/>
      <protection/>
    </xf>
    <xf numFmtId="0" fontId="6" fillId="9" borderId="29" xfId="0" applyFont="1" applyFill="1" applyBorder="1" applyAlignment="1" applyProtection="1">
      <alignment horizontal="center" vertical="center"/>
      <protection/>
    </xf>
    <xf numFmtId="0" fontId="6" fillId="9" borderId="25" xfId="0" applyFont="1" applyFill="1" applyBorder="1" applyAlignment="1" applyProtection="1">
      <alignment horizontal="center"/>
      <protection/>
    </xf>
    <xf numFmtId="0" fontId="6" fillId="9" borderId="0" xfId="0" applyFont="1" applyFill="1" applyBorder="1" applyAlignment="1">
      <alignment horizontal="center"/>
    </xf>
    <xf numFmtId="0" fontId="6" fillId="9" borderId="26" xfId="0" applyFont="1" applyFill="1" applyBorder="1" applyAlignment="1">
      <alignment horizontal="center"/>
    </xf>
    <xf numFmtId="0" fontId="6" fillId="9" borderId="26" xfId="0" applyFont="1" applyFill="1" applyBorder="1" applyAlignment="1" applyProtection="1">
      <alignment horizontal="center" vertical="center"/>
      <protection/>
    </xf>
    <xf numFmtId="0" fontId="55" fillId="8" borderId="43" xfId="0" applyFont="1" applyFill="1" applyBorder="1" applyAlignment="1" applyProtection="1">
      <alignment horizontal="center" vertical="center"/>
      <protection/>
    </xf>
    <xf numFmtId="9" fontId="10" fillId="11" borderId="38" xfId="0" applyNumberFormat="1" applyFont="1" applyFill="1" applyBorder="1" applyAlignment="1" applyProtection="1">
      <alignment horizontal="left" vertical="center"/>
      <protection/>
    </xf>
    <xf numFmtId="0" fontId="13" fillId="11" borderId="37" xfId="0" applyFont="1" applyFill="1" applyBorder="1" applyAlignment="1" applyProtection="1">
      <alignment horizontal="center" vertical="center"/>
      <protection/>
    </xf>
    <xf numFmtId="0" fontId="13" fillId="11" borderId="53" xfId="0" applyFont="1" applyFill="1" applyBorder="1" applyAlignment="1" applyProtection="1">
      <alignment horizontal="center" vertical="center"/>
      <protection/>
    </xf>
    <xf numFmtId="164" fontId="6" fillId="3" borderId="100" xfId="0" applyNumberFormat="1" applyFont="1" applyFill="1" applyBorder="1" applyAlignment="1" applyProtection="1">
      <alignment horizontal="center" vertical="center"/>
      <protection/>
    </xf>
    <xf numFmtId="164" fontId="6" fillId="3" borderId="101" xfId="0" applyNumberFormat="1" applyFont="1" applyFill="1" applyBorder="1" applyAlignment="1" applyProtection="1">
      <alignment horizontal="center" vertical="center"/>
      <protection/>
    </xf>
    <xf numFmtId="164" fontId="9" fillId="3" borderId="102" xfId="0" applyNumberFormat="1" applyFont="1" applyFill="1" applyBorder="1" applyAlignment="1" applyProtection="1">
      <alignment horizontal="center" vertical="center"/>
      <protection/>
    </xf>
    <xf numFmtId="0" fontId="55" fillId="8" borderId="60" xfId="0" applyFont="1" applyFill="1" applyBorder="1" applyAlignment="1" applyProtection="1">
      <alignment horizontal="center" vertical="center"/>
      <protection/>
    </xf>
    <xf numFmtId="0" fontId="13" fillId="9" borderId="19" xfId="0" applyFont="1" applyFill="1" applyBorder="1" applyAlignment="1" applyProtection="1">
      <alignment horizontal="center" vertical="center"/>
      <protection/>
    </xf>
    <xf numFmtId="0" fontId="13" fillId="9" borderId="26" xfId="0" applyFont="1" applyFill="1" applyBorder="1" applyAlignment="1" applyProtection="1">
      <alignment horizontal="center" vertical="center"/>
      <protection/>
    </xf>
    <xf numFmtId="164" fontId="9" fillId="3" borderId="103" xfId="0" applyNumberFormat="1" applyFont="1" applyFill="1" applyBorder="1" applyAlignment="1" applyProtection="1">
      <alignment horizontal="center" vertical="center"/>
      <protection/>
    </xf>
    <xf numFmtId="0" fontId="13" fillId="12" borderId="104" xfId="0" applyFont="1" applyFill="1" applyBorder="1" applyAlignment="1" applyProtection="1">
      <alignment horizontal="center" vertical="center"/>
      <protection/>
    </xf>
    <xf numFmtId="164" fontId="51" fillId="3" borderId="105" xfId="0" applyNumberFormat="1" applyFont="1" applyFill="1" applyBorder="1" applyAlignment="1" applyProtection="1">
      <alignment horizontal="center" vertical="center"/>
      <protection/>
    </xf>
    <xf numFmtId="164" fontId="23" fillId="3" borderId="83" xfId="0" applyNumberFormat="1" applyFont="1" applyFill="1" applyBorder="1" applyAlignment="1" applyProtection="1">
      <alignment horizontal="center" vertical="center"/>
      <protection/>
    </xf>
    <xf numFmtId="0" fontId="25" fillId="8" borderId="81" xfId="0" applyFont="1" applyFill="1" applyBorder="1" applyAlignment="1" applyProtection="1">
      <alignment horizontal="center" vertical="center"/>
      <protection/>
    </xf>
    <xf numFmtId="9" fontId="23" fillId="3" borderId="67" xfId="0" applyNumberFormat="1" applyFont="1" applyFill="1" applyBorder="1" applyAlignment="1" applyProtection="1" quotePrefix="1">
      <alignment horizontal="center" vertical="center"/>
      <protection/>
    </xf>
    <xf numFmtId="3" fontId="23" fillId="3" borderId="69" xfId="0" applyNumberFormat="1" applyFont="1" applyFill="1" applyBorder="1" applyAlignment="1" applyProtection="1">
      <alignment horizontal="center" vertical="center"/>
      <protection/>
    </xf>
    <xf numFmtId="164" fontId="6" fillId="3" borderId="106" xfId="0" applyNumberFormat="1" applyFont="1" applyFill="1" applyBorder="1" applyAlignment="1" applyProtection="1">
      <alignment horizontal="center" vertical="center"/>
      <protection/>
    </xf>
    <xf numFmtId="164" fontId="9" fillId="3" borderId="107" xfId="0" applyNumberFormat="1" applyFont="1" applyFill="1" applyBorder="1" applyAlignment="1" applyProtection="1">
      <alignment horizontal="center" vertical="center"/>
      <protection/>
    </xf>
    <xf numFmtId="0" fontId="6" fillId="8" borderId="108" xfId="0" applyFont="1" applyFill="1" applyBorder="1" applyAlignment="1" applyProtection="1">
      <alignment horizontal="center" vertical="center"/>
      <protection/>
    </xf>
    <xf numFmtId="164" fontId="9" fillId="3" borderId="109" xfId="0" applyNumberFormat="1" applyFont="1" applyFill="1" applyBorder="1" applyAlignment="1" applyProtection="1">
      <alignment horizontal="center" vertical="center"/>
      <protection/>
    </xf>
    <xf numFmtId="164" fontId="9" fillId="3" borderId="110" xfId="0" applyNumberFormat="1" applyFont="1" applyFill="1" applyBorder="1" applyAlignment="1" applyProtection="1">
      <alignment horizontal="center" vertical="center"/>
      <protection/>
    </xf>
    <xf numFmtId="0" fontId="6" fillId="8" borderId="111" xfId="0" applyFont="1" applyFill="1" applyBorder="1" applyAlignment="1" applyProtection="1">
      <alignment horizontal="center" vertical="center"/>
      <protection/>
    </xf>
    <xf numFmtId="3" fontId="9" fillId="3" borderId="110" xfId="0" applyNumberFormat="1" applyFont="1" applyFill="1" applyBorder="1" applyAlignment="1" applyProtection="1">
      <alignment horizontal="center" vertical="center"/>
      <protection/>
    </xf>
    <xf numFmtId="3" fontId="9" fillId="3" borderId="112" xfId="0" applyNumberFormat="1" applyFont="1" applyFill="1" applyBorder="1" applyAlignment="1" applyProtection="1">
      <alignment horizontal="center" vertical="center"/>
      <protection/>
    </xf>
    <xf numFmtId="164" fontId="6" fillId="3" borderId="113" xfId="0" applyNumberFormat="1" applyFont="1" applyFill="1" applyBorder="1" applyAlignment="1" applyProtection="1">
      <alignment horizontal="center" vertical="center"/>
      <protection/>
    </xf>
    <xf numFmtId="164" fontId="9" fillId="3" borderId="114" xfId="0" applyNumberFormat="1" applyFont="1" applyFill="1" applyBorder="1" applyAlignment="1" applyProtection="1">
      <alignment horizontal="center" vertical="center"/>
      <protection/>
    </xf>
    <xf numFmtId="164" fontId="9" fillId="3" borderId="115" xfId="0" applyNumberFormat="1" applyFont="1" applyFill="1" applyBorder="1" applyAlignment="1" applyProtection="1">
      <alignment horizontal="center" vertical="center"/>
      <protection/>
    </xf>
    <xf numFmtId="164" fontId="9" fillId="3" borderId="116" xfId="0" applyNumberFormat="1" applyFont="1" applyFill="1" applyBorder="1" applyAlignment="1" applyProtection="1">
      <alignment horizontal="center" vertical="center"/>
      <protection/>
    </xf>
    <xf numFmtId="3" fontId="9" fillId="3" borderId="109" xfId="0" applyNumberFormat="1" applyFont="1" applyFill="1" applyBorder="1" applyAlignment="1" applyProtection="1">
      <alignment horizontal="center" vertical="center"/>
      <protection/>
    </xf>
    <xf numFmtId="166" fontId="9" fillId="3" borderId="40" xfId="0" applyNumberFormat="1" applyFont="1" applyFill="1" applyBorder="1" applyAlignment="1" applyProtection="1">
      <alignment horizontal="center" vertical="center"/>
      <protection/>
    </xf>
    <xf numFmtId="166" fontId="9" fillId="3" borderId="117" xfId="0" applyNumberFormat="1" applyFont="1" applyFill="1" applyBorder="1" applyAlignment="1" applyProtection="1">
      <alignment horizontal="center" vertical="center"/>
      <protection/>
    </xf>
    <xf numFmtId="0" fontId="25" fillId="8" borderId="118" xfId="0" applyFont="1" applyFill="1" applyBorder="1" applyAlignment="1" applyProtection="1">
      <alignment horizontal="center" vertical="center"/>
      <protection/>
    </xf>
    <xf numFmtId="3" fontId="59" fillId="3" borderId="6" xfId="0" applyNumberFormat="1" applyFont="1" applyFill="1" applyBorder="1" applyAlignment="1" applyProtection="1">
      <alignment horizontal="center" vertical="center"/>
      <protection locked="0"/>
    </xf>
    <xf numFmtId="3" fontId="60" fillId="3" borderId="0" xfId="0" applyNumberFormat="1" applyFont="1" applyFill="1" applyBorder="1" applyAlignment="1" applyProtection="1">
      <alignment horizontal="center" vertical="center"/>
      <protection/>
    </xf>
    <xf numFmtId="3" fontId="59" fillId="3" borderId="119" xfId="0" applyNumberFormat="1" applyFont="1" applyFill="1" applyBorder="1" applyAlignment="1" applyProtection="1">
      <alignment horizontal="center" vertical="center"/>
      <protection locked="0"/>
    </xf>
    <xf numFmtId="3" fontId="59" fillId="3" borderId="5" xfId="0" applyNumberFormat="1" applyFont="1" applyFill="1" applyBorder="1" applyAlignment="1" applyProtection="1">
      <alignment horizontal="center" vertical="center"/>
      <protection locked="0"/>
    </xf>
    <xf numFmtId="3" fontId="61" fillId="3" borderId="120" xfId="0" applyNumberFormat="1" applyFont="1" applyFill="1" applyBorder="1" applyAlignment="1" applyProtection="1">
      <alignment horizontal="center" vertical="center"/>
      <protection/>
    </xf>
    <xf numFmtId="3" fontId="61" fillId="3" borderId="0" xfId="0" applyNumberFormat="1" applyFont="1" applyFill="1" applyBorder="1" applyAlignment="1" applyProtection="1">
      <alignment horizontal="center" vertical="center"/>
      <protection/>
    </xf>
    <xf numFmtId="3" fontId="59" fillId="3" borderId="120" xfId="0" applyNumberFormat="1" applyFont="1" applyFill="1" applyBorder="1" applyAlignment="1" applyProtection="1">
      <alignment horizontal="center" vertical="center"/>
      <protection locked="0"/>
    </xf>
    <xf numFmtId="3" fontId="61" fillId="3" borderId="121" xfId="0" applyNumberFormat="1" applyFont="1" applyFill="1" applyBorder="1" applyAlignment="1" applyProtection="1">
      <alignment horizontal="center" vertical="center"/>
      <protection/>
    </xf>
    <xf numFmtId="3" fontId="61" fillId="3" borderId="122" xfId="0" applyNumberFormat="1" applyFont="1" applyFill="1" applyBorder="1" applyAlignment="1" applyProtection="1">
      <alignment horizontal="center" vertical="center"/>
      <protection/>
    </xf>
    <xf numFmtId="3" fontId="62" fillId="3" borderId="14" xfId="0" applyNumberFormat="1" applyFont="1" applyFill="1" applyBorder="1" applyAlignment="1" applyProtection="1">
      <alignment horizontal="center" vertical="center"/>
      <protection/>
    </xf>
    <xf numFmtId="3" fontId="62" fillId="3" borderId="16" xfId="0" applyNumberFormat="1" applyFont="1" applyFill="1" applyBorder="1" applyAlignment="1" applyProtection="1">
      <alignment horizontal="center" vertical="center"/>
      <protection/>
    </xf>
    <xf numFmtId="3" fontId="62" fillId="3" borderId="18" xfId="0" applyNumberFormat="1" applyFont="1" applyFill="1" applyBorder="1" applyAlignment="1" applyProtection="1">
      <alignment horizontal="center" vertical="center"/>
      <protection/>
    </xf>
    <xf numFmtId="3" fontId="62" fillId="3" borderId="28" xfId="0" applyNumberFormat="1" applyFont="1" applyFill="1" applyBorder="1" applyAlignment="1" applyProtection="1">
      <alignment horizontal="center" vertical="center"/>
      <protection/>
    </xf>
    <xf numFmtId="3" fontId="62" fillId="3" borderId="29" xfId="0" applyNumberFormat="1" applyFont="1" applyFill="1" applyBorder="1" applyAlignment="1" applyProtection="1">
      <alignment horizontal="center" vertical="center"/>
      <protection/>
    </xf>
    <xf numFmtId="3" fontId="62" fillId="3" borderId="25" xfId="0" applyNumberFormat="1" applyFont="1" applyFill="1" applyBorder="1" applyAlignment="1" applyProtection="1">
      <alignment horizontal="center" vertical="center"/>
      <protection/>
    </xf>
    <xf numFmtId="3" fontId="62" fillId="3" borderId="0" xfId="0" applyNumberFormat="1" applyFont="1" applyFill="1" applyBorder="1" applyAlignment="1" applyProtection="1">
      <alignment horizontal="center" vertical="center"/>
      <protection/>
    </xf>
    <xf numFmtId="3" fontId="62" fillId="3" borderId="30" xfId="0" applyNumberFormat="1" applyFont="1" applyFill="1" applyBorder="1" applyAlignment="1" applyProtection="1">
      <alignment horizontal="center" vertical="center"/>
      <protection/>
    </xf>
    <xf numFmtId="3" fontId="62" fillId="3" borderId="31" xfId="0" applyNumberFormat="1" applyFont="1" applyFill="1" applyBorder="1" applyAlignment="1" applyProtection="1">
      <alignment horizontal="center" vertical="center"/>
      <protection/>
    </xf>
    <xf numFmtId="3" fontId="62" fillId="3" borderId="47" xfId="0" applyNumberFormat="1" applyFont="1" applyFill="1" applyBorder="1" applyAlignment="1" applyProtection="1">
      <alignment horizontal="center" vertical="center"/>
      <protection/>
    </xf>
    <xf numFmtId="3" fontId="62" fillId="3" borderId="48" xfId="0" applyNumberFormat="1" applyFont="1" applyFill="1" applyBorder="1" applyAlignment="1" applyProtection="1">
      <alignment horizontal="center" vertical="center"/>
      <protection/>
    </xf>
    <xf numFmtId="3" fontId="62" fillId="3" borderId="49" xfId="0" applyNumberFormat="1" applyFont="1" applyFill="1" applyBorder="1" applyAlignment="1" applyProtection="1">
      <alignment horizontal="center" vertical="center"/>
      <protection/>
    </xf>
    <xf numFmtId="3" fontId="62" fillId="3" borderId="50" xfId="0" applyNumberFormat="1" applyFont="1" applyFill="1" applyBorder="1" applyAlignment="1" applyProtection="1">
      <alignment horizontal="center" vertical="center"/>
      <protection/>
    </xf>
    <xf numFmtId="3" fontId="62" fillId="3" borderId="51" xfId="0" applyNumberFormat="1" applyFont="1" applyFill="1" applyBorder="1" applyAlignment="1" applyProtection="1">
      <alignment horizontal="center" vertical="center"/>
      <protection/>
    </xf>
    <xf numFmtId="3" fontId="62" fillId="3" borderId="52" xfId="0" applyNumberFormat="1" applyFont="1" applyFill="1" applyBorder="1" applyAlignment="1" applyProtection="1">
      <alignment horizontal="center" vertical="center"/>
      <protection/>
    </xf>
    <xf numFmtId="3" fontId="63" fillId="3" borderId="67" xfId="0" applyNumberFormat="1" applyFont="1" applyFill="1" applyBorder="1" applyAlignment="1" applyProtection="1">
      <alignment horizontal="center" vertical="center"/>
      <protection/>
    </xf>
    <xf numFmtId="3" fontId="63" fillId="3" borderId="68" xfId="0" applyNumberFormat="1" applyFont="1" applyFill="1" applyBorder="1" applyAlignment="1" applyProtection="1">
      <alignment horizontal="center" vertical="center"/>
      <protection/>
    </xf>
    <xf numFmtId="3" fontId="63" fillId="3" borderId="69" xfId="0" applyNumberFormat="1" applyFont="1" applyFill="1" applyBorder="1" applyAlignment="1" applyProtection="1">
      <alignment horizontal="center" vertical="center"/>
      <protection/>
    </xf>
    <xf numFmtId="0" fontId="64" fillId="5" borderId="0" xfId="0" applyFont="1" applyFill="1" applyAlignment="1" applyProtection="1">
      <alignment horizontal="center"/>
      <protection/>
    </xf>
    <xf numFmtId="0" fontId="65" fillId="5" borderId="0" xfId="0" applyFont="1" applyFill="1" applyAlignment="1" applyProtection="1">
      <alignment horizontal="center"/>
      <protection/>
    </xf>
    <xf numFmtId="3" fontId="23" fillId="3" borderId="123" xfId="0" applyNumberFormat="1" applyFont="1" applyFill="1" applyBorder="1" applyAlignment="1" applyProtection="1">
      <alignment horizontal="center" vertical="center"/>
      <protection/>
    </xf>
    <xf numFmtId="3" fontId="23" fillId="3" borderId="124" xfId="0" applyNumberFormat="1" applyFont="1" applyFill="1" applyBorder="1" applyAlignment="1" applyProtection="1">
      <alignment horizontal="center" vertical="center"/>
      <protection/>
    </xf>
    <xf numFmtId="0" fontId="57" fillId="13" borderId="125" xfId="0" applyFont="1" applyFill="1" applyBorder="1" applyAlignment="1" applyProtection="1">
      <alignment horizontal="right"/>
      <protection/>
    </xf>
    <xf numFmtId="0" fontId="57" fillId="5" borderId="0" xfId="0" applyFont="1" applyFill="1" applyBorder="1" applyAlignment="1" applyProtection="1">
      <alignment horizontal="right"/>
      <protection/>
    </xf>
    <xf numFmtId="0" fontId="57" fillId="5" borderId="0" xfId="0" applyFont="1" applyFill="1" applyAlignment="1" applyProtection="1">
      <alignment horizontal="right"/>
      <protection/>
    </xf>
    <xf numFmtId="0" fontId="30" fillId="8" borderId="85" xfId="0" applyFont="1" applyFill="1" applyBorder="1" applyAlignment="1" applyProtection="1">
      <alignment horizontal="right" vertical="center"/>
      <protection/>
    </xf>
    <xf numFmtId="0" fontId="30" fillId="8" borderId="126" xfId="0" applyFont="1" applyFill="1" applyBorder="1" applyAlignment="1" applyProtection="1">
      <alignment horizontal="right" vertical="center"/>
      <protection/>
    </xf>
    <xf numFmtId="0" fontId="30" fillId="8" borderId="79" xfId="0" applyFont="1" applyFill="1" applyBorder="1" applyAlignment="1" applyProtection="1">
      <alignment horizontal="right" vertical="center"/>
      <protection/>
    </xf>
    <xf numFmtId="0" fontId="3" fillId="3" borderId="127" xfId="0" applyFont="1" applyFill="1" applyBorder="1" applyAlignment="1" applyProtection="1">
      <alignment horizontal="right" vertical="center"/>
      <protection locked="0"/>
    </xf>
    <xf numFmtId="164" fontId="42" fillId="3" borderId="128" xfId="0" applyNumberFormat="1" applyFont="1" applyFill="1" applyBorder="1" applyAlignment="1" applyProtection="1">
      <alignment horizontal="center" vertical="center"/>
      <protection/>
    </xf>
    <xf numFmtId="0" fontId="31" fillId="15" borderId="127" xfId="0" applyFont="1" applyFill="1" applyBorder="1" applyAlignment="1" applyProtection="1">
      <alignment horizontal="left" vertical="center"/>
      <protection/>
    </xf>
    <xf numFmtId="9" fontId="14" fillId="15" borderId="0" xfId="0" applyNumberFormat="1" applyFont="1" applyFill="1" applyBorder="1" applyAlignment="1" applyProtection="1">
      <alignment horizontal="center" vertical="center"/>
      <protection/>
    </xf>
    <xf numFmtId="9" fontId="28" fillId="15" borderId="0" xfId="0" applyNumberFormat="1" applyFont="1" applyFill="1" applyBorder="1" applyAlignment="1" applyProtection="1">
      <alignment horizontal="center" vertical="center"/>
      <protection/>
    </xf>
    <xf numFmtId="164" fontId="14" fillId="15" borderId="128" xfId="0" applyNumberFormat="1" applyFont="1" applyFill="1" applyBorder="1" applyAlignment="1" applyProtection="1">
      <alignment horizontal="center" vertical="center"/>
      <protection/>
    </xf>
    <xf numFmtId="0" fontId="67" fillId="3" borderId="127" xfId="0" applyFont="1" applyFill="1" applyBorder="1" applyAlignment="1" applyProtection="1">
      <alignment horizontal="right" vertical="center"/>
      <protection/>
    </xf>
    <xf numFmtId="0" fontId="67" fillId="3" borderId="129" xfId="0" applyFont="1" applyFill="1" applyBorder="1" applyAlignment="1" applyProtection="1">
      <alignment horizontal="right" vertical="center"/>
      <protection/>
    </xf>
    <xf numFmtId="166" fontId="3" fillId="3" borderId="130" xfId="0" applyNumberFormat="1" applyFont="1" applyFill="1" applyBorder="1" applyAlignment="1" applyProtection="1">
      <alignment horizontal="center" vertical="center"/>
      <protection locked="0"/>
    </xf>
    <xf numFmtId="0" fontId="68" fillId="13" borderId="125" xfId="0" applyFont="1" applyFill="1" applyBorder="1" applyAlignment="1" applyProtection="1">
      <alignment horizontal="right"/>
      <protection/>
    </xf>
    <xf numFmtId="3" fontId="59" fillId="3" borderId="131" xfId="0" applyNumberFormat="1" applyFont="1" applyFill="1" applyBorder="1" applyAlignment="1" applyProtection="1">
      <alignment horizontal="center" vertical="center"/>
      <protection locked="0"/>
    </xf>
    <xf numFmtId="3" fontId="59" fillId="3" borderId="132" xfId="0" applyNumberFormat="1" applyFont="1" applyFill="1" applyBorder="1" applyAlignment="1" applyProtection="1">
      <alignment horizontal="center" vertical="center"/>
      <protection locked="0"/>
    </xf>
    <xf numFmtId="3" fontId="59" fillId="3" borderId="133" xfId="0" applyNumberFormat="1" applyFont="1" applyFill="1" applyBorder="1" applyAlignment="1" applyProtection="1">
      <alignment horizontal="center" vertical="center"/>
      <protection locked="0"/>
    </xf>
    <xf numFmtId="167" fontId="3" fillId="3" borderId="131" xfId="0" applyNumberFormat="1" applyFont="1" applyFill="1" applyBorder="1" applyAlignment="1" applyProtection="1">
      <alignment horizontal="center" vertical="center"/>
      <protection locked="0"/>
    </xf>
    <xf numFmtId="167" fontId="3" fillId="3" borderId="132" xfId="0" applyNumberFormat="1" applyFont="1" applyFill="1" applyBorder="1" applyAlignment="1" applyProtection="1">
      <alignment horizontal="center" vertical="center"/>
      <protection locked="0"/>
    </xf>
    <xf numFmtId="0" fontId="3" fillId="3" borderId="127" xfId="0" applyFont="1" applyFill="1" applyBorder="1" applyAlignment="1" applyProtection="1">
      <alignment horizontal="right" vertical="center"/>
      <protection/>
    </xf>
    <xf numFmtId="0" fontId="16" fillId="3" borderId="127" xfId="0" applyFont="1" applyFill="1" applyBorder="1" applyAlignment="1" applyProtection="1">
      <alignment horizontal="right" vertical="center"/>
      <protection/>
    </xf>
    <xf numFmtId="0" fontId="0" fillId="16" borderId="0" xfId="0" applyFill="1" applyProtection="1">
      <protection/>
    </xf>
    <xf numFmtId="0" fontId="12" fillId="16" borderId="0" xfId="0" applyFont="1" applyFill="1" applyAlignment="1" applyProtection="1">
      <alignment horizontal="center"/>
      <protection/>
    </xf>
    <xf numFmtId="0" fontId="46" fillId="16" borderId="0" xfId="0" applyFont="1" applyFill="1" applyAlignment="1" applyProtection="1">
      <alignment horizontal="center"/>
      <protection/>
    </xf>
    <xf numFmtId="0" fontId="68" fillId="16" borderId="0" xfId="0" applyFont="1" applyFill="1" applyAlignment="1" applyProtection="1">
      <alignment horizontal="right"/>
      <protection/>
    </xf>
    <xf numFmtId="0" fontId="7" fillId="16" borderId="0" xfId="0" applyFont="1" applyFill="1" applyAlignment="1" applyProtection="1">
      <alignment horizontal="center"/>
      <protection/>
    </xf>
    <xf numFmtId="0" fontId="0" fillId="16" borderId="0" xfId="0" applyFill="1" applyBorder="1" applyProtection="1">
      <protection/>
    </xf>
    <xf numFmtId="0" fontId="3" fillId="16" borderId="0" xfId="0" applyFont="1" applyFill="1" applyBorder="1" applyAlignment="1" applyProtection="1">
      <alignment/>
      <protection/>
    </xf>
    <xf numFmtId="0" fontId="6" fillId="16" borderId="0" xfId="0" applyFont="1" applyFill="1" applyBorder="1" applyAlignment="1" applyProtection="1">
      <alignment horizontal="right"/>
      <protection/>
    </xf>
    <xf numFmtId="0" fontId="7" fillId="16" borderId="0" xfId="0" applyFont="1" applyFill="1" applyAlignment="1" applyProtection="1">
      <alignment horizontal="left"/>
      <protection/>
    </xf>
    <xf numFmtId="0" fontId="4" fillId="16" borderId="0" xfId="0" applyFont="1" applyFill="1" applyBorder="1" applyAlignment="1" applyProtection="1">
      <alignment/>
      <protection/>
    </xf>
    <xf numFmtId="0" fontId="28" fillId="2" borderId="0" xfId="0" applyFont="1" applyFill="1" applyAlignment="1" applyProtection="1">
      <alignment horizontal="left"/>
      <protection/>
    </xf>
    <xf numFmtId="0" fontId="9" fillId="7" borderId="0" xfId="0" applyFont="1" applyFill="1"/>
    <xf numFmtId="0" fontId="0" fillId="7" borderId="0" xfId="0" applyFill="1"/>
    <xf numFmtId="167" fontId="3" fillId="3" borderId="130" xfId="0" applyNumberFormat="1" applyFont="1" applyFill="1" applyBorder="1" applyAlignment="1" applyProtection="1">
      <alignment horizontal="center" vertical="center"/>
      <protection locked="0"/>
    </xf>
    <xf numFmtId="3" fontId="59" fillId="3" borderId="134" xfId="0" applyNumberFormat="1" applyFont="1" applyFill="1" applyBorder="1" applyAlignment="1" applyProtection="1">
      <alignment horizontal="center" vertical="center"/>
      <protection locked="0"/>
    </xf>
    <xf numFmtId="0" fontId="69" fillId="7" borderId="0" xfId="0" applyFont="1" applyFill="1" applyBorder="1" applyAlignment="1" applyProtection="1">
      <alignment horizontal="left"/>
      <protection/>
    </xf>
    <xf numFmtId="0" fontId="32" fillId="16" borderId="0" xfId="0" applyFont="1" applyFill="1" applyAlignment="1" applyProtection="1">
      <alignment horizontal="center"/>
      <protection/>
    </xf>
    <xf numFmtId="0" fontId="9" fillId="16" borderId="0" xfId="0" applyFont="1" applyFill="1" applyProtection="1">
      <protection/>
    </xf>
    <xf numFmtId="0" fontId="13" fillId="16" borderId="0" xfId="0" applyFont="1" applyFill="1" applyAlignment="1" applyProtection="1">
      <alignment horizontal="center"/>
      <protection/>
    </xf>
    <xf numFmtId="0" fontId="48" fillId="7" borderId="0" xfId="0" applyFont="1" applyFill="1" applyBorder="1" applyAlignment="1" applyProtection="1">
      <alignment horizontal="left"/>
      <protection/>
    </xf>
    <xf numFmtId="0" fontId="64" fillId="16" borderId="0" xfId="0" applyFont="1" applyFill="1" applyAlignment="1" applyProtection="1">
      <alignment horizontal="center"/>
      <protection/>
    </xf>
    <xf numFmtId="0" fontId="68" fillId="16" borderId="0" xfId="0" applyFont="1" applyFill="1" applyBorder="1" applyAlignment="1" applyProtection="1">
      <alignment horizontal="right"/>
      <protection/>
    </xf>
    <xf numFmtId="0" fontId="9" fillId="16" borderId="0" xfId="0" applyFont="1" applyFill="1" applyBorder="1" applyProtection="1">
      <protection/>
    </xf>
    <xf numFmtId="0" fontId="9" fillId="16" borderId="0" xfId="0" applyFont="1" applyFill="1" applyBorder="1" applyAlignment="1" applyProtection="1">
      <alignment/>
      <protection/>
    </xf>
    <xf numFmtId="0" fontId="26" fillId="16" borderId="0" xfId="0" applyFont="1" applyFill="1" applyBorder="1" applyAlignment="1" applyProtection="1">
      <alignment/>
      <protection/>
    </xf>
    <xf numFmtId="0" fontId="65" fillId="16" borderId="0" xfId="0" applyFont="1" applyFill="1" applyAlignment="1" applyProtection="1">
      <alignment horizontal="center"/>
      <protection/>
    </xf>
    <xf numFmtId="0" fontId="66" fillId="17" borderId="135" xfId="0" applyFont="1" applyFill="1" applyBorder="1" applyAlignment="1" applyProtection="1">
      <alignment horizontal="center" vertical="center"/>
      <protection/>
    </xf>
    <xf numFmtId="0" fontId="67" fillId="17" borderId="136" xfId="0" applyFont="1" applyFill="1" applyBorder="1" applyAlignment="1" applyProtection="1">
      <alignment horizontal="center" vertical="center"/>
      <protection/>
    </xf>
    <xf numFmtId="3" fontId="72" fillId="3" borderId="0" xfId="0" applyNumberFormat="1" applyFont="1" applyFill="1" applyBorder="1" applyAlignment="1" applyProtection="1">
      <alignment horizontal="center" vertical="center"/>
      <protection/>
    </xf>
    <xf numFmtId="9" fontId="67" fillId="3" borderId="137" xfId="0" applyNumberFormat="1" applyFont="1" applyFill="1" applyBorder="1" applyAlignment="1" applyProtection="1">
      <alignment horizontal="center" vertical="center"/>
      <protection/>
    </xf>
    <xf numFmtId="9" fontId="67" fillId="3" borderId="138" xfId="0" applyNumberFormat="1" applyFont="1" applyFill="1" applyBorder="1" applyAlignment="1" applyProtection="1">
      <alignment horizontal="center" vertical="center"/>
      <protection/>
    </xf>
    <xf numFmtId="9" fontId="67" fillId="3" borderId="139" xfId="0" applyNumberFormat="1" applyFont="1" applyFill="1" applyBorder="1" applyAlignment="1" applyProtection="1">
      <alignment horizontal="center" vertical="center"/>
      <protection/>
    </xf>
    <xf numFmtId="3" fontId="73" fillId="3" borderId="0" xfId="0" applyNumberFormat="1" applyFont="1" applyFill="1" applyBorder="1" applyAlignment="1" applyProtection="1">
      <alignment horizontal="center" vertical="center"/>
      <protection/>
    </xf>
    <xf numFmtId="9" fontId="67" fillId="3" borderId="140" xfId="0" applyNumberFormat="1" applyFont="1" applyFill="1" applyBorder="1" applyAlignment="1" applyProtection="1">
      <alignment horizontal="center" vertical="center"/>
      <protection/>
    </xf>
    <xf numFmtId="3" fontId="73" fillId="3" borderId="134" xfId="0" applyNumberFormat="1" applyFont="1" applyFill="1" applyBorder="1" applyAlignment="1" applyProtection="1">
      <alignment horizontal="center" vertical="center"/>
      <protection/>
    </xf>
    <xf numFmtId="3" fontId="73" fillId="3" borderId="141" xfId="0" applyNumberFormat="1" applyFont="1" applyFill="1" applyBorder="1" applyAlignment="1" applyProtection="1">
      <alignment horizontal="center" vertical="center"/>
      <protection/>
    </xf>
    <xf numFmtId="3" fontId="73" fillId="3" borderId="142" xfId="0" applyNumberFormat="1" applyFont="1" applyFill="1" applyBorder="1" applyAlignment="1" applyProtection="1">
      <alignment horizontal="center" vertical="center"/>
      <protection/>
    </xf>
    <xf numFmtId="9" fontId="67" fillId="3" borderId="143" xfId="0" applyNumberFormat="1" applyFont="1" applyFill="1" applyBorder="1" applyAlignment="1" applyProtection="1">
      <alignment horizontal="center" vertical="center"/>
      <protection/>
    </xf>
    <xf numFmtId="166" fontId="16" fillId="3" borderId="0" xfId="0" applyNumberFormat="1" applyFont="1" applyFill="1" applyBorder="1" applyAlignment="1" applyProtection="1">
      <alignment horizontal="center" vertical="center"/>
      <protection/>
    </xf>
    <xf numFmtId="167" fontId="16" fillId="3" borderId="0" xfId="0" applyNumberFormat="1" applyFont="1" applyFill="1" applyBorder="1" applyAlignment="1" applyProtection="1">
      <alignment horizontal="center" vertical="center"/>
      <protection/>
    </xf>
    <xf numFmtId="164" fontId="16" fillId="3" borderId="128" xfId="0" applyNumberFormat="1" applyFont="1" applyFill="1" applyBorder="1" applyAlignment="1" applyProtection="1">
      <alignment horizontal="center" vertical="center"/>
      <protection/>
    </xf>
    <xf numFmtId="9" fontId="67" fillId="3" borderId="0" xfId="0" applyNumberFormat="1" applyFont="1" applyFill="1" applyBorder="1" applyAlignment="1" applyProtection="1">
      <alignment horizontal="center" vertical="center"/>
      <protection/>
    </xf>
    <xf numFmtId="0" fontId="0" fillId="18" borderId="0" xfId="0" applyFill="1" applyProtection="1">
      <protection/>
    </xf>
    <xf numFmtId="0" fontId="32" fillId="19" borderId="0" xfId="0" applyFont="1" applyFill="1" applyBorder="1" applyAlignment="1" applyProtection="1">
      <alignment horizontal="left"/>
      <protection/>
    </xf>
    <xf numFmtId="0" fontId="46" fillId="18" borderId="0" xfId="0" applyFont="1" applyFill="1" applyAlignment="1" applyProtection="1">
      <alignment horizontal="center"/>
      <protection/>
    </xf>
    <xf numFmtId="0" fontId="7" fillId="18" borderId="0" xfId="0" applyFont="1" applyFill="1" applyAlignment="1" applyProtection="1">
      <alignment horizontal="center"/>
      <protection/>
    </xf>
    <xf numFmtId="0" fontId="6" fillId="18" borderId="0" xfId="0" applyFont="1" applyFill="1" applyBorder="1" applyAlignment="1" applyProtection="1">
      <alignment horizontal="right"/>
      <protection/>
    </xf>
    <xf numFmtId="0" fontId="7" fillId="18" borderId="144" xfId="0" applyFont="1" applyFill="1" applyBorder="1" applyAlignment="1" applyProtection="1">
      <alignment horizontal="left"/>
      <protection/>
    </xf>
    <xf numFmtId="0" fontId="4" fillId="18" borderId="144" xfId="0" applyFont="1" applyFill="1" applyBorder="1" applyAlignment="1" applyProtection="1">
      <alignment/>
      <protection/>
    </xf>
    <xf numFmtId="0" fontId="3" fillId="18" borderId="144" xfId="0" applyFont="1" applyFill="1" applyBorder="1" applyAlignment="1" applyProtection="1">
      <alignment/>
      <protection/>
    </xf>
    <xf numFmtId="0" fontId="0" fillId="18" borderId="145" xfId="0" applyFill="1" applyBorder="1" applyProtection="1">
      <protection/>
    </xf>
    <xf numFmtId="0" fontId="68" fillId="18" borderId="0" xfId="0" applyFont="1" applyFill="1" applyAlignment="1" applyProtection="1">
      <alignment horizontal="right"/>
      <protection/>
    </xf>
    <xf numFmtId="0" fontId="2" fillId="0" borderId="0" xfId="21" applyProtection="1">
      <alignment/>
      <protection/>
    </xf>
    <xf numFmtId="0" fontId="74" fillId="0" borderId="0" xfId="21" applyFont="1" applyBorder="1" applyProtection="1">
      <alignment/>
      <protection/>
    </xf>
    <xf numFmtId="0" fontId="74" fillId="0" borderId="0" xfId="21" applyFont="1" applyBorder="1" applyAlignment="1" applyProtection="1">
      <alignment horizontal="center"/>
      <protection/>
    </xf>
    <xf numFmtId="0" fontId="75" fillId="0" borderId="0" xfId="21" applyFont="1" applyProtection="1">
      <alignment/>
      <protection/>
    </xf>
    <xf numFmtId="0" fontId="37" fillId="0" borderId="0" xfId="21" applyFont="1" applyBorder="1" applyProtection="1">
      <alignment/>
      <protection/>
    </xf>
    <xf numFmtId="0" fontId="37" fillId="0" borderId="0" xfId="21" applyFont="1" applyBorder="1" applyAlignment="1" applyProtection="1">
      <alignment horizontal="center"/>
      <protection/>
    </xf>
    <xf numFmtId="0" fontId="74" fillId="0" borderId="0" xfId="21" applyFont="1" applyProtection="1">
      <alignment/>
      <protection/>
    </xf>
    <xf numFmtId="0" fontId="39" fillId="0" borderId="0" xfId="21" applyFont="1" applyBorder="1" applyAlignment="1" applyProtection="1">
      <alignment horizontal="center"/>
      <protection/>
    </xf>
    <xf numFmtId="0" fontId="76" fillId="0" borderId="0" xfId="0" applyFont="1" applyProtection="1">
      <protection/>
    </xf>
    <xf numFmtId="0" fontId="39" fillId="0" borderId="0" xfId="21" applyFont="1" applyBorder="1" applyProtection="1">
      <alignment/>
      <protection/>
    </xf>
    <xf numFmtId="0" fontId="40" fillId="0" borderId="0" xfId="21" applyFont="1" applyBorder="1" applyProtection="1">
      <alignment/>
      <protection/>
    </xf>
    <xf numFmtId="0" fontId="39" fillId="0" borderId="146" xfId="21" applyFont="1" applyBorder="1" applyAlignment="1" applyProtection="1">
      <alignment horizontal="center" wrapText="1"/>
      <protection/>
    </xf>
    <xf numFmtId="9" fontId="40" fillId="0" borderId="0" xfId="21" applyNumberFormat="1" applyFont="1" applyBorder="1" applyAlignment="1" applyProtection="1">
      <alignment horizontal="center"/>
      <protection/>
    </xf>
    <xf numFmtId="0" fontId="40" fillId="0" borderId="0" xfId="21" applyFont="1" applyProtection="1">
      <alignment/>
      <protection/>
    </xf>
    <xf numFmtId="164" fontId="74" fillId="0" borderId="0" xfId="21" applyNumberFormat="1" applyFont="1" applyBorder="1" applyAlignment="1" applyProtection="1">
      <alignment horizontal="center"/>
      <protection/>
    </xf>
    <xf numFmtId="164" fontId="37" fillId="0" borderId="0" xfId="21" applyNumberFormat="1" applyFont="1" applyBorder="1" applyAlignment="1" applyProtection="1">
      <alignment horizontal="center"/>
      <protection/>
    </xf>
    <xf numFmtId="164" fontId="79" fillId="0" borderId="0" xfId="21" applyNumberFormat="1" applyFont="1" applyBorder="1" applyAlignment="1" applyProtection="1" quotePrefix="1">
      <alignment horizontal="center"/>
      <protection/>
    </xf>
    <xf numFmtId="164" fontId="74" fillId="0" borderId="0" xfId="21" applyNumberFormat="1" applyFont="1" applyBorder="1" applyAlignment="1" applyProtection="1" quotePrefix="1">
      <alignment horizontal="center"/>
      <protection/>
    </xf>
    <xf numFmtId="0" fontId="71" fillId="0" borderId="0" xfId="21" applyFont="1" applyProtection="1">
      <alignment/>
      <protection/>
    </xf>
    <xf numFmtId="9" fontId="74" fillId="0" borderId="0" xfId="21" applyNumberFormat="1" applyFont="1" applyBorder="1" applyAlignment="1" applyProtection="1">
      <alignment horizontal="center"/>
      <protection/>
    </xf>
    <xf numFmtId="0" fontId="37" fillId="0" borderId="0" xfId="21" applyFont="1" applyProtection="1">
      <alignment/>
      <protection/>
    </xf>
    <xf numFmtId="1" fontId="74" fillId="0" borderId="0" xfId="21" applyNumberFormat="1" applyFont="1" applyBorder="1" applyAlignment="1" applyProtection="1">
      <alignment horizontal="center"/>
      <protection/>
    </xf>
    <xf numFmtId="0" fontId="76" fillId="0" borderId="0" xfId="0" applyFont="1" applyAlignment="1" applyProtection="1">
      <alignment/>
      <protection/>
    </xf>
    <xf numFmtId="9" fontId="74" fillId="0" borderId="0" xfId="21" applyNumberFormat="1" applyFont="1" applyBorder="1" applyAlignment="1" applyProtection="1">
      <alignment horizontal="left"/>
      <protection/>
    </xf>
    <xf numFmtId="9" fontId="37" fillId="0" borderId="0" xfId="21" applyNumberFormat="1" applyFont="1" applyBorder="1" applyAlignment="1" applyProtection="1">
      <alignment horizontal="center"/>
      <protection/>
    </xf>
    <xf numFmtId="166" fontId="74" fillId="0" borderId="0" xfId="21" applyNumberFormat="1" applyFont="1" applyAlignment="1" applyProtection="1">
      <alignment horizontal="center"/>
      <protection/>
    </xf>
    <xf numFmtId="9" fontId="35" fillId="0" borderId="0" xfId="21" applyNumberFormat="1" applyFont="1" applyBorder="1" applyAlignment="1" applyProtection="1">
      <alignment horizontal="center"/>
      <protection/>
    </xf>
    <xf numFmtId="166" fontId="35" fillId="0" borderId="0" xfId="21" applyNumberFormat="1" applyFont="1" applyAlignment="1" applyProtection="1">
      <alignment horizontal="center"/>
      <protection/>
    </xf>
    <xf numFmtId="0" fontId="39" fillId="0" borderId="0" xfId="21" applyFont="1" applyBorder="1" applyAlignment="1" applyProtection="1">
      <alignment horizontal="center" wrapText="1"/>
      <protection/>
    </xf>
    <xf numFmtId="0" fontId="2" fillId="0" borderId="0" xfId="21" applyAlignment="1" applyProtection="1">
      <alignment horizontal="center"/>
      <protection/>
    </xf>
    <xf numFmtId="0" fontId="78" fillId="0" borderId="0" xfId="21" applyFont="1" applyBorder="1" applyProtection="1">
      <alignment/>
      <protection/>
    </xf>
    <xf numFmtId="9" fontId="78" fillId="0" borderId="0" xfId="21" applyNumberFormat="1" applyFont="1" applyBorder="1" applyAlignment="1" applyProtection="1">
      <alignment horizontal="center"/>
      <protection/>
    </xf>
    <xf numFmtId="0" fontId="78" fillId="0" borderId="0" xfId="21" applyFont="1" applyProtection="1">
      <alignment/>
      <protection/>
    </xf>
    <xf numFmtId="3" fontId="37" fillId="0" borderId="0" xfId="21" applyNumberFormat="1" applyFont="1" applyBorder="1" applyAlignment="1" applyProtection="1">
      <alignment horizontal="right"/>
      <protection/>
    </xf>
    <xf numFmtId="9" fontId="37" fillId="0" borderId="0" xfId="21" applyNumberFormat="1" applyFont="1" applyBorder="1" applyAlignment="1" applyProtection="1">
      <alignment horizontal="left"/>
      <protection/>
    </xf>
    <xf numFmtId="9" fontId="37" fillId="0" borderId="0" xfId="21" applyNumberFormat="1" applyFont="1" applyBorder="1" applyAlignment="1" applyProtection="1">
      <alignment horizontal="left" wrapText="1"/>
      <protection/>
    </xf>
    <xf numFmtId="9" fontId="10" fillId="9" borderId="147" xfId="0" applyNumberFormat="1" applyFont="1" applyFill="1" applyBorder="1" applyAlignment="1" applyProtection="1">
      <alignment horizontal="right" vertical="center"/>
      <protection/>
    </xf>
    <xf numFmtId="9" fontId="10" fillId="9" borderId="148" xfId="0" applyNumberFormat="1" applyFont="1" applyFill="1" applyBorder="1" applyAlignment="1" applyProtection="1">
      <alignment horizontal="right" vertical="center"/>
      <protection/>
    </xf>
    <xf numFmtId="0" fontId="9" fillId="9" borderId="148" xfId="0" applyFont="1" applyFill="1" applyBorder="1" applyAlignment="1" applyProtection="1">
      <alignment horizontal="right" vertical="center"/>
      <protection/>
    </xf>
    <xf numFmtId="9" fontId="10" fillId="9" borderId="30" xfId="0" applyNumberFormat="1" applyFont="1" applyFill="1" applyBorder="1" applyAlignment="1" applyProtection="1">
      <alignment horizontal="right" vertical="center"/>
      <protection/>
    </xf>
    <xf numFmtId="164" fontId="37" fillId="0" borderId="0" xfId="21" applyNumberFormat="1" applyFont="1" applyBorder="1" applyAlignment="1" applyProtection="1">
      <alignment horizontal="center"/>
      <protection/>
    </xf>
    <xf numFmtId="164" fontId="77" fillId="0" borderId="0" xfId="0" applyNumberFormat="1" applyFont="1" applyAlignment="1" applyProtection="1">
      <alignment/>
      <protection/>
    </xf>
    <xf numFmtId="0" fontId="27" fillId="4" borderId="0" xfId="20" applyFont="1" applyFill="1" applyBorder="1" applyAlignment="1" applyProtection="1">
      <alignment horizontal="left" vertical="center" wrapText="1"/>
      <protection/>
    </xf>
    <xf numFmtId="0" fontId="0" fillId="4" borderId="0" xfId="0" applyFill="1" applyAlignment="1" applyProtection="1">
      <alignment/>
      <protection/>
    </xf>
    <xf numFmtId="0" fontId="0" fillId="5" borderId="0" xfId="0" applyFill="1" applyAlignment="1" applyProtection="1">
      <alignment/>
      <protection/>
    </xf>
    <xf numFmtId="0" fontId="7" fillId="5" borderId="0" xfId="0" applyFont="1" applyFill="1" applyAlignment="1" applyProtection="1">
      <alignment horizontal="right" vertical="center"/>
      <protection/>
    </xf>
    <xf numFmtId="0" fontId="4" fillId="5" borderId="0" xfId="0" applyFont="1" applyFill="1" applyBorder="1" applyAlignment="1" applyProtection="1">
      <alignment vertical="center"/>
      <protection/>
    </xf>
    <xf numFmtId="0" fontId="7" fillId="5" borderId="0" xfId="0" applyFont="1" applyFill="1" applyBorder="1" applyAlignment="1" applyProtection="1">
      <alignment horizontal="left" vertical="center"/>
      <protection/>
    </xf>
    <xf numFmtId="0" fontId="7" fillId="5" borderId="149" xfId="0" applyFont="1" applyFill="1" applyBorder="1" applyAlignment="1" applyProtection="1">
      <alignment horizontal="right" vertical="center"/>
      <protection/>
    </xf>
    <xf numFmtId="0" fontId="7" fillId="5" borderId="0" xfId="0" applyFont="1" applyFill="1" applyAlignment="1" applyProtection="1">
      <alignment horizontal="left" vertical="center"/>
      <protection/>
    </xf>
    <xf numFmtId="0" fontId="80" fillId="4" borderId="149" xfId="0" applyFont="1" applyFill="1" applyBorder="1" applyAlignment="1" applyProtection="1">
      <alignment horizontal="center" vertical="center"/>
      <protection/>
    </xf>
    <xf numFmtId="0" fontId="82" fillId="4" borderId="0" xfId="0" applyFont="1" applyFill="1" applyProtection="1">
      <protection/>
    </xf>
    <xf numFmtId="0" fontId="81" fillId="4" borderId="0" xfId="0" applyFont="1" applyFill="1" applyProtection="1">
      <protection/>
    </xf>
    <xf numFmtId="0" fontId="35" fillId="4" borderId="0" xfId="0" applyFont="1" applyFill="1" applyAlignment="1" applyProtection="1">
      <alignment horizontal="left" vertical="center" wrapText="1"/>
      <protection/>
    </xf>
    <xf numFmtId="0" fontId="5" fillId="4" borderId="0" xfId="20" applyFill="1" applyAlignment="1" applyProtection="1">
      <alignment wrapText="1"/>
      <protection/>
    </xf>
    <xf numFmtId="0" fontId="5" fillId="4" borderId="0" xfId="20" applyFill="1" applyAlignment="1" applyProtection="1">
      <alignment horizontal="left" vertical="center" wrapText="1"/>
      <protection/>
    </xf>
    <xf numFmtId="0" fontId="35" fillId="4" borderId="0" xfId="0" applyFont="1" applyFill="1" applyAlignment="1" applyProtection="1">
      <alignment wrapText="1"/>
      <protection/>
    </xf>
    <xf numFmtId="0" fontId="36" fillId="4" borderId="0" xfId="20" applyFont="1" applyFill="1" applyAlignment="1" applyProtection="1">
      <alignment horizontal="left" vertical="center" wrapText="1"/>
      <protection/>
    </xf>
    <xf numFmtId="0" fontId="74" fillId="8" borderId="150" xfId="21" applyFont="1" applyFill="1" applyBorder="1" applyProtection="1">
      <alignment/>
      <protection/>
    </xf>
    <xf numFmtId="0" fontId="71" fillId="8" borderId="151" xfId="21" applyFont="1" applyFill="1" applyBorder="1" applyProtection="1">
      <alignment/>
      <protection/>
    </xf>
    <xf numFmtId="0" fontId="74" fillId="8" borderId="151" xfId="21" applyFont="1" applyFill="1" applyBorder="1" applyProtection="1">
      <alignment/>
      <protection/>
    </xf>
    <xf numFmtId="0" fontId="37" fillId="8" borderId="152" xfId="21" applyFont="1" applyFill="1" applyBorder="1" applyProtection="1">
      <alignment/>
      <protection/>
    </xf>
    <xf numFmtId="0" fontId="71" fillId="8" borderId="153" xfId="21" applyFont="1" applyFill="1" applyBorder="1" applyProtection="1">
      <alignment/>
      <protection/>
    </xf>
    <xf numFmtId="0" fontId="37" fillId="8" borderId="153" xfId="21" applyFont="1" applyFill="1" applyBorder="1" applyProtection="1">
      <alignment/>
      <protection/>
    </xf>
    <xf numFmtId="0" fontId="74" fillId="8" borderId="152" xfId="21" applyFont="1" applyFill="1" applyBorder="1" applyProtection="1">
      <alignment/>
      <protection/>
    </xf>
    <xf numFmtId="0" fontId="34" fillId="8" borderId="148" xfId="0" applyFont="1" applyFill="1" applyBorder="1" applyAlignment="1" applyProtection="1">
      <alignment horizontal="center" vertical="center"/>
      <protection/>
    </xf>
    <xf numFmtId="0" fontId="0" fillId="9" borderId="154" xfId="0" applyFill="1" applyBorder="1" applyProtection="1">
      <protection/>
    </xf>
    <xf numFmtId="164" fontId="7" fillId="8" borderId="148" xfId="0" applyNumberFormat="1" applyFont="1" applyFill="1" applyBorder="1" applyAlignment="1" applyProtection="1">
      <alignment horizontal="center" vertical="center"/>
      <protection/>
    </xf>
    <xf numFmtId="9" fontId="85" fillId="9" borderId="148" xfId="0" applyNumberFormat="1" applyFont="1" applyFill="1" applyBorder="1" applyAlignment="1" applyProtection="1">
      <alignment horizontal="right" vertical="center"/>
      <protection/>
    </xf>
    <xf numFmtId="3" fontId="85" fillId="8" borderId="148" xfId="0" applyNumberFormat="1" applyFont="1" applyFill="1" applyBorder="1" applyAlignment="1" applyProtection="1">
      <alignment horizontal="center" vertical="center"/>
      <protection/>
    </xf>
    <xf numFmtId="9" fontId="85" fillId="9" borderId="155" xfId="0" applyNumberFormat="1" applyFont="1" applyFill="1" applyBorder="1" applyAlignment="1" applyProtection="1">
      <alignment horizontal="right" vertical="center"/>
      <protection/>
    </xf>
    <xf numFmtId="9" fontId="10" fillId="9" borderId="155" xfId="0" applyNumberFormat="1" applyFont="1" applyFill="1" applyBorder="1" applyAlignment="1" applyProtection="1">
      <alignment horizontal="right" vertical="center"/>
      <protection/>
    </xf>
    <xf numFmtId="0" fontId="9" fillId="9" borderId="155" xfId="0" applyFont="1" applyFill="1" applyBorder="1" applyAlignment="1" applyProtection="1">
      <alignment horizontal="right" vertical="center"/>
      <protection/>
    </xf>
    <xf numFmtId="9" fontId="10" fillId="9" borderId="156" xfId="0" applyNumberFormat="1" applyFont="1" applyFill="1" applyBorder="1" applyAlignment="1" applyProtection="1">
      <alignment horizontal="right" vertical="center"/>
      <protection/>
    </xf>
    <xf numFmtId="9" fontId="10" fillId="9" borderId="157" xfId="0" applyNumberFormat="1" applyFont="1" applyFill="1" applyBorder="1" applyAlignment="1" applyProtection="1">
      <alignment horizontal="right" vertical="center"/>
      <protection/>
    </xf>
    <xf numFmtId="0" fontId="34" fillId="8" borderId="155" xfId="0" applyFont="1" applyFill="1" applyBorder="1" applyAlignment="1" applyProtection="1">
      <alignment horizontal="center" vertical="center"/>
      <protection/>
    </xf>
    <xf numFmtId="3" fontId="51" fillId="3" borderId="91" xfId="0" applyNumberFormat="1" applyFont="1" applyFill="1" applyBorder="1" applyAlignment="1" applyProtection="1">
      <alignment horizontal="center" vertical="center"/>
      <protection/>
    </xf>
    <xf numFmtId="3" fontId="54" fillId="3" borderId="92" xfId="0" applyNumberFormat="1" applyFont="1" applyFill="1" applyBorder="1" applyAlignment="1" applyProtection="1">
      <alignment horizontal="center" vertical="center"/>
      <protection/>
    </xf>
    <xf numFmtId="3" fontId="52" fillId="3" borderId="93" xfId="0" applyNumberFormat="1" applyFont="1" applyFill="1" applyBorder="1" applyAlignment="1" applyProtection="1">
      <alignment horizontal="center" vertical="center"/>
      <protection/>
    </xf>
    <xf numFmtId="3" fontId="51" fillId="3" borderId="74" xfId="0" applyNumberFormat="1" applyFont="1" applyFill="1" applyBorder="1" applyAlignment="1" applyProtection="1">
      <alignment horizontal="center" vertical="center"/>
      <protection/>
    </xf>
    <xf numFmtId="3" fontId="54" fillId="3" borderId="68" xfId="0" applyNumberFormat="1" applyFont="1" applyFill="1" applyBorder="1" applyAlignment="1" applyProtection="1">
      <alignment horizontal="center" vertical="center"/>
      <protection/>
    </xf>
    <xf numFmtId="3" fontId="52" fillId="3" borderId="94" xfId="0" applyNumberFormat="1" applyFont="1" applyFill="1" applyBorder="1" applyAlignment="1" applyProtection="1">
      <alignment horizontal="center" vertical="center"/>
      <protection/>
    </xf>
    <xf numFmtId="3" fontId="51" fillId="3" borderId="79" xfId="0" applyNumberFormat="1" applyFont="1" applyFill="1" applyBorder="1" applyAlignment="1" applyProtection="1">
      <alignment horizontal="center" vertical="center"/>
      <protection/>
    </xf>
    <xf numFmtId="3" fontId="56" fillId="3" borderId="69" xfId="0" applyNumberFormat="1" applyFont="1" applyFill="1" applyBorder="1" applyAlignment="1" applyProtection="1">
      <alignment horizontal="center" vertical="center"/>
      <protection/>
    </xf>
    <xf numFmtId="3" fontId="51" fillId="3" borderId="95" xfId="0" applyNumberFormat="1" applyFont="1" applyFill="1" applyBorder="1" applyAlignment="1" applyProtection="1">
      <alignment horizontal="center" vertical="center"/>
      <protection/>
    </xf>
    <xf numFmtId="0" fontId="52" fillId="12" borderId="90" xfId="0" applyFont="1" applyFill="1" applyBorder="1" applyAlignment="1" applyProtection="1">
      <alignment horizontal="center" vertical="center"/>
      <protection/>
    </xf>
    <xf numFmtId="167" fontId="51" fillId="12" borderId="0" xfId="0" applyNumberFormat="1" applyFont="1" applyFill="1" applyBorder="1" applyAlignment="1" applyProtection="1">
      <alignment horizontal="center" vertical="center"/>
      <protection/>
    </xf>
    <xf numFmtId="167" fontId="51" fillId="12" borderId="0" xfId="0" applyNumberFormat="1" applyFont="1" applyFill="1" applyBorder="1" applyAlignment="1">
      <alignment horizontal="center" vertical="center"/>
    </xf>
    <xf numFmtId="167" fontId="52" fillId="12" borderId="0" xfId="0" applyNumberFormat="1" applyFont="1" applyFill="1" applyBorder="1" applyAlignment="1">
      <alignment horizontal="center" vertical="center"/>
    </xf>
    <xf numFmtId="0" fontId="28" fillId="2" borderId="0" xfId="0" applyFont="1" applyFill="1" applyAlignment="1" applyProtection="1">
      <alignment horizontal="left" vertical="center"/>
      <protection/>
    </xf>
    <xf numFmtId="0" fontId="86" fillId="4" borderId="0" xfId="0" applyFont="1" applyFill="1" applyAlignment="1" applyProtection="1">
      <alignment horizontal="left" vertical="center" wrapText="1"/>
      <protection/>
    </xf>
    <xf numFmtId="0" fontId="87" fillId="3" borderId="0" xfId="0" applyFont="1" applyFill="1" applyAlignment="1" applyProtection="1">
      <alignment wrapText="1"/>
      <protection/>
    </xf>
    <xf numFmtId="0" fontId="86" fillId="3" borderId="0" xfId="0" applyFont="1" applyFill="1" applyAlignment="1" applyProtection="1">
      <alignment wrapText="1"/>
      <protection/>
    </xf>
    <xf numFmtId="0" fontId="89" fillId="3" borderId="0" xfId="20" applyFont="1" applyFill="1" applyAlignment="1" applyProtection="1">
      <alignment wrapText="1"/>
      <protection/>
    </xf>
    <xf numFmtId="0" fontId="86" fillId="3" borderId="0" xfId="0" applyFont="1" applyFill="1" applyAlignment="1" applyProtection="1">
      <alignment wrapText="1"/>
      <protection locked="0"/>
    </xf>
    <xf numFmtId="0" fontId="83" fillId="3" borderId="0" xfId="0" applyFont="1" applyFill="1" applyAlignment="1" applyProtection="1">
      <alignment horizontal="center" vertical="top" wrapText="1"/>
      <protection/>
    </xf>
    <xf numFmtId="0" fontId="91" fillId="3" borderId="0" xfId="0" applyFont="1" applyFill="1" applyAlignment="1" applyProtection="1">
      <alignment/>
      <protection/>
    </xf>
    <xf numFmtId="0" fontId="91" fillId="4" borderId="0" xfId="0" applyFont="1" applyFill="1" applyAlignment="1" applyProtection="1">
      <alignment/>
      <protection/>
    </xf>
    <xf numFmtId="0" fontId="83" fillId="4" borderId="0" xfId="0" applyFont="1" applyFill="1" applyAlignment="1" applyProtection="1">
      <alignment horizontal="left" vertical="center" wrapText="1"/>
      <protection/>
    </xf>
    <xf numFmtId="0" fontId="92" fillId="4" borderId="0" xfId="0" applyFont="1" applyFill="1" applyProtection="1">
      <protection/>
    </xf>
    <xf numFmtId="0" fontId="93" fillId="5" borderId="0" xfId="0" applyFont="1" applyFill="1" applyBorder="1" applyAlignment="1" applyProtection="1">
      <alignment/>
      <protection/>
    </xf>
    <xf numFmtId="0" fontId="92" fillId="4" borderId="0" xfId="0" applyFont="1" applyFill="1" applyAlignment="1" applyProtection="1">
      <alignment/>
      <protection/>
    </xf>
    <xf numFmtId="0" fontId="92" fillId="5" borderId="0" xfId="0" applyFont="1" applyFill="1" applyBorder="1" applyAlignment="1" applyProtection="1">
      <alignment/>
      <protection/>
    </xf>
    <xf numFmtId="0" fontId="92" fillId="5" borderId="0" xfId="0" applyFont="1" applyFill="1" applyAlignment="1" applyProtection="1">
      <alignment horizontal="center"/>
      <protection/>
    </xf>
    <xf numFmtId="0" fontId="99" fillId="4" borderId="0" xfId="0" applyFont="1" applyFill="1" applyAlignment="1" applyProtection="1">
      <alignment horizontal="left"/>
      <protection/>
    </xf>
    <xf numFmtId="0" fontId="87" fillId="4" borderId="0" xfId="0" applyFont="1" applyFill="1" applyBorder="1" applyAlignment="1" applyProtection="1">
      <alignment horizontal="left" vertical="top" wrapText="1"/>
      <protection/>
    </xf>
    <xf numFmtId="0" fontId="99" fillId="4" borderId="0" xfId="0" applyFont="1" applyFill="1" applyAlignment="1" applyProtection="1">
      <alignment/>
      <protection/>
    </xf>
    <xf numFmtId="0" fontId="100" fillId="4" borderId="0" xfId="0" applyFont="1" applyFill="1" applyAlignment="1" applyProtection="1">
      <alignment/>
      <protection/>
    </xf>
    <xf numFmtId="0" fontId="90" fillId="4" borderId="0" xfId="0" applyFont="1" applyFill="1" applyProtection="1">
      <protection/>
    </xf>
    <xf numFmtId="0" fontId="102" fillId="4" borderId="0" xfId="0" applyFont="1" applyFill="1" applyProtection="1">
      <protection/>
    </xf>
    <xf numFmtId="0" fontId="104" fillId="4" borderId="0" xfId="20" applyFont="1" applyFill="1" applyBorder="1" applyAlignment="1" applyProtection="1">
      <alignment horizontal="left" vertical="center" wrapText="1"/>
      <protection/>
    </xf>
    <xf numFmtId="0" fontId="92" fillId="4" borderId="0" xfId="0" applyFont="1" applyFill="1" applyAlignment="1" applyProtection="1">
      <alignment vertical="center"/>
      <protection/>
    </xf>
    <xf numFmtId="0" fontId="95" fillId="4" borderId="0" xfId="0" applyFont="1" applyFill="1" applyBorder="1" applyAlignment="1" applyProtection="1">
      <alignment horizontal="center" vertical="center"/>
      <protection/>
    </xf>
    <xf numFmtId="0" fontId="88" fillId="4" borderId="0" xfId="0" applyFont="1" applyFill="1" applyBorder="1" applyAlignment="1" applyProtection="1">
      <alignment vertical="center"/>
      <protection/>
    </xf>
    <xf numFmtId="0" fontId="87" fillId="4" borderId="0" xfId="0" applyFont="1" applyFill="1" applyBorder="1" applyAlignment="1" applyProtection="1">
      <alignment horizontal="right" vertical="center"/>
      <protection/>
    </xf>
    <xf numFmtId="0" fontId="87" fillId="4" borderId="0" xfId="0" applyFont="1" applyFill="1" applyBorder="1" applyAlignment="1" applyProtection="1">
      <alignment horizontal="center" vertical="center"/>
      <protection/>
    </xf>
    <xf numFmtId="0" fontId="87" fillId="4" borderId="0" xfId="0" applyFont="1" applyFill="1" applyBorder="1" applyAlignment="1" applyProtection="1">
      <alignment vertical="center"/>
      <protection/>
    </xf>
    <xf numFmtId="0" fontId="92" fillId="4" borderId="0" xfId="0" applyFont="1" applyFill="1" applyBorder="1" applyAlignment="1" applyProtection="1">
      <alignment vertical="center"/>
      <protection/>
    </xf>
    <xf numFmtId="0" fontId="93" fillId="5" borderId="0" xfId="0" applyFont="1" applyFill="1" applyBorder="1" applyAlignment="1" applyProtection="1">
      <alignment vertical="center"/>
      <protection/>
    </xf>
    <xf numFmtId="0" fontId="0" fillId="0" borderId="0" xfId="0" applyAlignment="1">
      <alignment vertical="center"/>
    </xf>
    <xf numFmtId="0" fontId="15" fillId="2" borderId="0" xfId="0" applyFont="1" applyFill="1" applyAlignment="1" applyProtection="1">
      <alignment horizontal="left" vertical="center"/>
      <protection/>
    </xf>
    <xf numFmtId="0" fontId="28" fillId="2" borderId="0" xfId="0" applyFont="1" applyFill="1" applyAlignment="1" applyProtection="1">
      <alignment horizontal="right" vertical="center"/>
      <protection/>
    </xf>
    <xf numFmtId="0" fontId="86" fillId="4" borderId="0" xfId="0" applyFont="1" applyFill="1" applyAlignment="1" applyProtection="1">
      <alignment vertical="center"/>
      <protection/>
    </xf>
    <xf numFmtId="0" fontId="106" fillId="8" borderId="158" xfId="0" applyFont="1" applyFill="1" applyBorder="1" applyAlignment="1" applyProtection="1">
      <alignment horizontal="center" vertical="center"/>
      <protection locked="0"/>
    </xf>
    <xf numFmtId="0" fontId="93" fillId="3" borderId="159" xfId="0" applyFont="1" applyFill="1" applyBorder="1" applyAlignment="1" applyProtection="1">
      <alignment horizontal="center" vertical="center"/>
      <protection locked="0"/>
    </xf>
    <xf numFmtId="0" fontId="105" fillId="4" borderId="0" xfId="0" applyFont="1" applyFill="1" applyAlignment="1" applyProtection="1">
      <alignment vertical="center"/>
      <protection/>
    </xf>
    <xf numFmtId="0" fontId="92" fillId="4" borderId="0" xfId="0" applyFont="1" applyFill="1" applyAlignment="1" applyProtection="1">
      <alignment vertical="center" wrapText="1"/>
      <protection/>
    </xf>
    <xf numFmtId="0" fontId="92" fillId="4" borderId="0" xfId="0" applyFont="1" applyFill="1" applyAlignment="1" applyProtection="1">
      <alignment horizontal="left" vertical="center"/>
      <protection/>
    </xf>
    <xf numFmtId="0" fontId="98" fillId="4" borderId="148" xfId="0" applyFont="1" applyFill="1" applyBorder="1" applyAlignment="1" applyProtection="1">
      <alignment horizontal="center" vertical="center"/>
      <protection/>
    </xf>
    <xf numFmtId="0" fontId="92" fillId="4" borderId="148" xfId="0" applyFont="1" applyFill="1" applyBorder="1" applyAlignment="1" applyProtection="1">
      <alignment vertical="center"/>
      <protection/>
    </xf>
    <xf numFmtId="0" fontId="92" fillId="5" borderId="0" xfId="0" applyFont="1" applyFill="1" applyBorder="1" applyAlignment="1" applyProtection="1">
      <alignment vertical="center"/>
      <protection/>
    </xf>
    <xf numFmtId="0" fontId="87" fillId="4" borderId="0" xfId="0" applyFont="1" applyFill="1" applyBorder="1" applyAlignment="1" applyProtection="1">
      <alignment horizontal="left" vertical="center" wrapText="1"/>
      <protection/>
    </xf>
    <xf numFmtId="0" fontId="99" fillId="4" borderId="0" xfId="0" applyFont="1" applyFill="1" applyAlignment="1" applyProtection="1">
      <alignment vertical="center"/>
      <protection/>
    </xf>
    <xf numFmtId="0" fontId="92" fillId="5" borderId="0" xfId="0" applyFont="1" applyFill="1" applyAlignment="1" applyProtection="1">
      <alignment horizontal="center" vertical="center"/>
      <protection/>
    </xf>
    <xf numFmtId="0" fontId="101" fillId="5" borderId="0" xfId="0" applyFont="1" applyFill="1" applyBorder="1" applyAlignment="1" applyProtection="1">
      <alignment vertical="center"/>
      <protection/>
    </xf>
    <xf numFmtId="0" fontId="86" fillId="4" borderId="0" xfId="0" applyFont="1" applyFill="1" applyAlignment="1" applyProtection="1">
      <alignment vertical="top"/>
      <protection/>
    </xf>
    <xf numFmtId="0" fontId="101" fillId="5" borderId="0" xfId="0" applyFont="1" applyFill="1" applyBorder="1" applyAlignment="1" applyProtection="1">
      <alignment vertical="top"/>
      <protection/>
    </xf>
    <xf numFmtId="0" fontId="94" fillId="20" borderId="0" xfId="20" applyFont="1" applyFill="1" applyBorder="1" applyAlignment="1" applyProtection="1">
      <alignment horizontal="left" vertical="center" wrapText="1"/>
      <protection/>
    </xf>
    <xf numFmtId="0" fontId="94" fillId="20" borderId="0" xfId="0" applyFont="1" applyFill="1" applyAlignment="1" applyProtection="1">
      <alignment horizontal="left" vertical="center" wrapText="1"/>
      <protection/>
    </xf>
    <xf numFmtId="0" fontId="96" fillId="8" borderId="147" xfId="0" applyFont="1" applyFill="1" applyBorder="1" applyAlignment="1" applyProtection="1">
      <alignment horizontal="left" vertical="center"/>
      <protection locked="0"/>
    </xf>
    <xf numFmtId="0" fontId="92" fillId="8" borderId="148" xfId="0" applyFont="1" applyFill="1" applyBorder="1" applyAlignment="1" applyProtection="1">
      <alignment vertical="center"/>
      <protection locked="0"/>
    </xf>
    <xf numFmtId="0" fontId="92" fillId="8" borderId="160" xfId="0" applyFont="1" applyFill="1" applyBorder="1" applyAlignment="1" applyProtection="1">
      <alignment vertical="center"/>
      <protection locked="0"/>
    </xf>
    <xf numFmtId="0" fontId="86" fillId="4" borderId="0" xfId="0" applyFont="1" applyFill="1" applyBorder="1" applyAlignment="1" applyProtection="1">
      <alignment horizontal="left" vertical="center" wrapText="1"/>
      <protection/>
    </xf>
    <xf numFmtId="0" fontId="86" fillId="0" borderId="0" xfId="0" applyFont="1" applyBorder="1" applyAlignment="1" applyProtection="1">
      <alignment horizontal="left" vertical="center" wrapText="1"/>
      <protection/>
    </xf>
    <xf numFmtId="0" fontId="92" fillId="8" borderId="154" xfId="0" applyFont="1" applyFill="1" applyBorder="1" applyAlignment="1" applyProtection="1">
      <alignment vertical="center"/>
      <protection locked="0"/>
    </xf>
    <xf numFmtId="0" fontId="97" fillId="3" borderId="0" xfId="0" applyFont="1" applyFill="1" applyAlignment="1" applyProtection="1" quotePrefix="1">
      <alignment vertical="top" wrapText="1"/>
      <protection locked="0"/>
    </xf>
    <xf numFmtId="0" fontId="97" fillId="3" borderId="0" xfId="0" applyFont="1" applyFill="1" applyAlignment="1" applyProtection="1">
      <alignment vertical="top" wrapText="1"/>
      <protection locked="0"/>
    </xf>
    <xf numFmtId="165" fontId="3" fillId="3" borderId="161" xfId="0" applyNumberFormat="1" applyFont="1" applyFill="1" applyBorder="1" applyAlignment="1" applyProtection="1">
      <alignment horizontal="center" vertical="center"/>
      <protection locked="0"/>
    </xf>
    <xf numFmtId="0" fontId="0" fillId="3" borderId="162" xfId="0" applyFill="1" applyBorder="1" applyAlignment="1" applyProtection="1">
      <alignment horizontal="center" vertical="center"/>
      <protection locked="0"/>
    </xf>
    <xf numFmtId="0" fontId="0" fillId="3" borderId="163" xfId="0" applyFill="1" applyBorder="1" applyAlignment="1" applyProtection="1">
      <alignment horizontal="center" vertical="center"/>
      <protection locked="0"/>
    </xf>
    <xf numFmtId="0" fontId="86" fillId="3" borderId="0" xfId="0" applyFont="1" applyFill="1" applyAlignment="1" applyProtection="1">
      <alignment horizontal="left" vertical="top" wrapText="1"/>
      <protection/>
    </xf>
    <xf numFmtId="0" fontId="84" fillId="3" borderId="0" xfId="0" applyFont="1" applyFill="1" applyAlignment="1" applyProtection="1">
      <alignment vertical="top" wrapText="1"/>
      <protection/>
    </xf>
    <xf numFmtId="0" fontId="103" fillId="3" borderId="0" xfId="20" applyFont="1" applyFill="1" applyAlignment="1" applyProtection="1">
      <alignment horizontal="center" wrapText="1"/>
      <protection locked="0"/>
    </xf>
    <xf numFmtId="0" fontId="103" fillId="0" borderId="0" xfId="20" applyFont="1" applyAlignment="1" applyProtection="1">
      <alignment horizontal="center" wrapText="1"/>
      <protection locked="0"/>
    </xf>
    <xf numFmtId="0" fontId="86" fillId="4" borderId="0" xfId="0" applyFont="1" applyFill="1" applyAlignment="1" applyProtection="1">
      <alignment horizontal="left" vertical="center" wrapText="1"/>
      <protection/>
    </xf>
    <xf numFmtId="0" fontId="92" fillId="0" borderId="0" xfId="0" applyFont="1" applyAlignment="1" applyProtection="1">
      <alignment horizontal="left" vertical="center" wrapText="1"/>
      <protection/>
    </xf>
    <xf numFmtId="0" fontId="8" fillId="3" borderId="161" xfId="0" applyFont="1" applyFill="1" applyBorder="1" applyAlignment="1" applyProtection="1">
      <alignment horizontal="center" vertical="center"/>
      <protection locked="0"/>
    </xf>
    <xf numFmtId="0" fontId="0" fillId="0" borderId="162" xfId="0" applyBorder="1" applyAlignment="1" applyProtection="1">
      <alignment/>
      <protection locked="0"/>
    </xf>
    <xf numFmtId="0" fontId="0" fillId="0" borderId="163" xfId="0" applyBorder="1" applyAlignment="1" applyProtection="1">
      <alignment/>
      <protection locked="0"/>
    </xf>
    <xf numFmtId="0" fontId="86" fillId="3" borderId="0" xfId="20" applyFont="1" applyFill="1" applyBorder="1" applyAlignment="1" applyProtection="1">
      <alignment horizontal="left" vertical="top" wrapText="1"/>
      <protection/>
    </xf>
    <xf numFmtId="0" fontId="86" fillId="0" borderId="0" xfId="0" applyFont="1" applyAlignment="1" applyProtection="1">
      <alignment horizontal="left" vertical="top" wrapText="1"/>
      <protection/>
    </xf>
    <xf numFmtId="0" fontId="86" fillId="3" borderId="0" xfId="0" applyFont="1" applyFill="1" applyAlignment="1" applyProtection="1">
      <alignment vertical="top" wrapText="1"/>
      <protection/>
    </xf>
    <xf numFmtId="0" fontId="97" fillId="3" borderId="0" xfId="0" applyFont="1" applyFill="1" applyAlignment="1" applyProtection="1">
      <alignment wrapText="1"/>
      <protection locked="0"/>
    </xf>
    <xf numFmtId="0" fontId="87" fillId="3" borderId="0" xfId="0" applyFont="1" applyFill="1" applyAlignment="1" applyProtection="1">
      <alignment horizontal="left" vertical="center" wrapText="1"/>
      <protection/>
    </xf>
    <xf numFmtId="0" fontId="0" fillId="0" borderId="0" xfId="0" applyAlignment="1">
      <alignment wrapText="1"/>
    </xf>
    <xf numFmtId="0" fontId="89" fillId="3" borderId="0" xfId="20"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106" fillId="8" borderId="147" xfId="0" applyFont="1" applyFill="1" applyBorder="1" applyAlignment="1" applyProtection="1">
      <alignment horizontal="center" vertical="center"/>
      <protection locked="0"/>
    </xf>
    <xf numFmtId="0" fontId="107" fillId="0" borderId="160" xfId="0" applyFont="1" applyBorder="1" applyAlignment="1" applyProtection="1">
      <alignment vertical="center"/>
      <protection locked="0"/>
    </xf>
    <xf numFmtId="0" fontId="9" fillId="4" borderId="0" xfId="0" applyFont="1" applyFill="1" applyBorder="1" applyAlignment="1">
      <alignment/>
    </xf>
    <xf numFmtId="0" fontId="0" fillId="0" borderId="0" xfId="0" applyBorder="1" applyAlignment="1">
      <alignment/>
    </xf>
    <xf numFmtId="9" fontId="24" fillId="12" borderId="77" xfId="0" applyNumberFormat="1" applyFont="1" applyFill="1" applyBorder="1" applyAlignment="1" applyProtection="1">
      <alignment horizontal="right" vertical="center"/>
      <protection/>
    </xf>
    <xf numFmtId="0" fontId="23" fillId="12" borderId="77" xfId="0" applyFont="1" applyFill="1" applyBorder="1" applyAlignment="1">
      <alignment/>
    </xf>
    <xf numFmtId="9" fontId="23" fillId="12" borderId="77" xfId="0" applyNumberFormat="1" applyFont="1" applyFill="1" applyBorder="1" applyAlignment="1" applyProtection="1">
      <alignment horizontal="right" vertical="center"/>
      <protection/>
    </xf>
    <xf numFmtId="0" fontId="23" fillId="12" borderId="77" xfId="0" applyFont="1" applyFill="1" applyBorder="1" applyAlignment="1">
      <alignment horizontal="right" vertical="center"/>
    </xf>
    <xf numFmtId="0" fontId="29" fillId="12" borderId="88" xfId="0" applyFont="1" applyFill="1" applyBorder="1" applyAlignment="1" applyProtection="1">
      <alignment horizontal="center"/>
      <protection/>
    </xf>
    <xf numFmtId="0" fontId="29" fillId="12" borderId="89" xfId="0" applyFont="1" applyFill="1" applyBorder="1" applyAlignment="1" applyProtection="1">
      <alignment horizontal="center"/>
      <protection/>
    </xf>
    <xf numFmtId="0" fontId="29" fillId="12" borderId="125" xfId="0" applyFont="1" applyFill="1" applyBorder="1" applyAlignment="1" applyProtection="1">
      <alignment horizontal="center"/>
      <protection/>
    </xf>
    <xf numFmtId="0" fontId="23" fillId="12" borderId="90" xfId="0" applyFont="1" applyFill="1" applyBorder="1" applyAlignment="1" applyProtection="1">
      <alignment horizontal="center"/>
      <protection/>
    </xf>
    <xf numFmtId="0" fontId="23" fillId="12" borderId="0" xfId="0" applyFont="1" applyFill="1" applyBorder="1" applyAlignment="1">
      <alignment horizontal="center"/>
    </xf>
    <xf numFmtId="0" fontId="23" fillId="12" borderId="75" xfId="0" applyFont="1" applyFill="1" applyBorder="1" applyAlignment="1">
      <alignment horizontal="center"/>
    </xf>
    <xf numFmtId="165" fontId="7" fillId="3" borderId="164" xfId="0" applyNumberFormat="1" applyFont="1" applyFill="1" applyBorder="1" applyAlignment="1" applyProtection="1">
      <alignment horizontal="center"/>
      <protection locked="0"/>
    </xf>
    <xf numFmtId="0" fontId="7" fillId="3" borderId="165" xfId="0" applyFont="1" applyFill="1" applyBorder="1" applyAlignment="1">
      <alignment horizontal="center"/>
    </xf>
    <xf numFmtId="0" fontId="7" fillId="3" borderId="166" xfId="0" applyFont="1" applyFill="1" applyBorder="1" applyAlignment="1">
      <alignment horizontal="center"/>
    </xf>
    <xf numFmtId="9" fontId="23" fillId="12" borderId="76" xfId="0" applyNumberFormat="1" applyFont="1" applyFill="1" applyBorder="1" applyAlignment="1" applyProtection="1">
      <alignment horizontal="right" vertical="center"/>
      <protection/>
    </xf>
    <xf numFmtId="0" fontId="23" fillId="12" borderId="77" xfId="0" applyFont="1" applyFill="1" applyBorder="1" applyAlignment="1">
      <alignment vertical="center"/>
    </xf>
    <xf numFmtId="165" fontId="7" fillId="3" borderId="164" xfId="0" applyNumberFormat="1" applyFont="1" applyFill="1" applyBorder="1" applyAlignment="1" applyProtection="1">
      <alignment horizontal="center"/>
      <protection/>
    </xf>
    <xf numFmtId="0" fontId="7" fillId="3" borderId="165" xfId="0" applyFont="1" applyFill="1" applyBorder="1" applyAlignment="1" applyProtection="1">
      <alignment horizontal="center"/>
      <protection/>
    </xf>
    <xf numFmtId="0" fontId="7" fillId="3" borderId="166" xfId="0" applyFont="1" applyFill="1" applyBorder="1" applyAlignment="1" applyProtection="1">
      <alignment horizontal="center"/>
      <protection/>
    </xf>
    <xf numFmtId="0" fontId="7" fillId="11" borderId="167" xfId="0" applyFont="1" applyFill="1" applyBorder="1" applyAlignment="1" applyProtection="1">
      <alignment horizontal="center"/>
      <protection/>
    </xf>
    <xf numFmtId="0" fontId="9" fillId="11" borderId="168" xfId="0" applyFont="1" applyFill="1" applyBorder="1" applyAlignment="1" applyProtection="1">
      <alignment/>
      <protection/>
    </xf>
    <xf numFmtId="0" fontId="9" fillId="11" borderId="169" xfId="0" applyFont="1" applyFill="1" applyBorder="1" applyAlignment="1" applyProtection="1">
      <alignment/>
      <protection/>
    </xf>
    <xf numFmtId="0" fontId="9" fillId="11" borderId="170" xfId="0" applyFont="1" applyFill="1" applyBorder="1" applyAlignment="1" applyProtection="1">
      <alignment horizontal="center"/>
      <protection/>
    </xf>
    <xf numFmtId="0" fontId="9" fillId="11" borderId="0" xfId="0" applyFont="1" applyFill="1" applyBorder="1" applyAlignment="1" applyProtection="1">
      <alignment horizontal="center"/>
      <protection/>
    </xf>
    <xf numFmtId="0" fontId="9" fillId="11" borderId="37" xfId="0" applyFont="1" applyFill="1" applyBorder="1" applyAlignment="1" applyProtection="1">
      <alignment horizontal="center"/>
      <protection/>
    </xf>
    <xf numFmtId="9" fontId="10" fillId="11" borderId="171" xfId="0" applyNumberFormat="1" applyFont="1" applyFill="1" applyBorder="1" applyAlignment="1" applyProtection="1">
      <alignment horizontal="right" vertical="center"/>
      <protection/>
    </xf>
    <xf numFmtId="9" fontId="10" fillId="11" borderId="39" xfId="0" applyNumberFormat="1" applyFont="1" applyFill="1" applyBorder="1" applyAlignment="1" applyProtection="1">
      <alignment horizontal="right" vertical="center"/>
      <protection/>
    </xf>
    <xf numFmtId="0" fontId="9" fillId="11" borderId="39" xfId="0" applyFont="1" applyFill="1" applyBorder="1" applyAlignment="1" applyProtection="1">
      <alignment horizontal="right" vertical="center"/>
      <protection/>
    </xf>
    <xf numFmtId="0" fontId="43" fillId="7" borderId="4" xfId="0" applyFont="1" applyFill="1" applyBorder="1" applyAlignment="1" applyProtection="1">
      <alignment horizontal="right" vertical="center"/>
      <protection/>
    </xf>
    <xf numFmtId="0" fontId="44" fillId="7" borderId="172" xfId="0" applyFont="1" applyFill="1" applyBorder="1" applyAlignment="1" applyProtection="1">
      <alignment horizontal="right" vertical="center"/>
      <protection/>
    </xf>
    <xf numFmtId="0" fontId="9" fillId="9" borderId="173" xfId="0" applyFont="1" applyFill="1" applyBorder="1" applyAlignment="1" applyProtection="1">
      <alignment horizontal="center"/>
      <protection/>
    </xf>
    <xf numFmtId="0" fontId="9" fillId="9" borderId="0" xfId="0" applyFont="1" applyFill="1" applyBorder="1" applyAlignment="1" applyProtection="1">
      <alignment horizontal="center"/>
      <protection/>
    </xf>
    <xf numFmtId="0" fontId="9" fillId="9" borderId="19" xfId="0" applyFont="1" applyFill="1" applyBorder="1" applyAlignment="1" applyProtection="1">
      <alignment horizontal="center"/>
      <protection/>
    </xf>
    <xf numFmtId="0" fontId="7" fillId="9" borderId="174" xfId="0" applyFont="1" applyFill="1" applyBorder="1" applyAlignment="1" applyProtection="1">
      <alignment horizontal="center"/>
      <protection/>
    </xf>
    <xf numFmtId="0" fontId="9" fillId="9" borderId="175" xfId="0" applyFont="1" applyFill="1" applyBorder="1" applyAlignment="1" applyProtection="1">
      <alignment/>
      <protection/>
    </xf>
    <xf numFmtId="0" fontId="9" fillId="9" borderId="176" xfId="0" applyFont="1" applyFill="1" applyBorder="1" applyAlignment="1" applyProtection="1">
      <alignment/>
      <protection/>
    </xf>
    <xf numFmtId="0" fontId="6" fillId="21" borderId="25" xfId="0" applyFont="1" applyFill="1" applyBorder="1" applyAlignment="1" applyProtection="1">
      <alignment horizontal="center"/>
      <protection/>
    </xf>
    <xf numFmtId="0" fontId="6" fillId="21" borderId="0" xfId="0" applyFont="1" applyFill="1" applyBorder="1" applyAlignment="1">
      <alignment/>
    </xf>
    <xf numFmtId="0" fontId="6" fillId="21" borderId="26" xfId="0" applyFont="1" applyFill="1" applyBorder="1" applyAlignment="1">
      <alignment/>
    </xf>
    <xf numFmtId="0" fontId="6" fillId="21" borderId="0" xfId="0" applyFont="1" applyFill="1" applyBorder="1" applyAlignment="1">
      <alignment horizontal="center"/>
    </xf>
    <xf numFmtId="0" fontId="6" fillId="21" borderId="26" xfId="0" applyFont="1" applyFill="1" applyBorder="1" applyAlignment="1">
      <alignment horizontal="center"/>
    </xf>
    <xf numFmtId="3" fontId="9" fillId="8" borderId="177" xfId="0" applyNumberFormat="1" applyFont="1" applyFill="1" applyBorder="1" applyAlignment="1" applyProtection="1">
      <alignment horizontal="center" vertical="center"/>
      <protection/>
    </xf>
    <xf numFmtId="0" fontId="0" fillId="0" borderId="177" xfId="0" applyFont="1" applyBorder="1" applyAlignment="1">
      <alignment/>
    </xf>
    <xf numFmtId="9" fontId="18" fillId="12" borderId="76" xfId="0" applyNumberFormat="1" applyFont="1" applyFill="1" applyBorder="1" applyAlignment="1" applyProtection="1">
      <alignment vertical="center"/>
      <protection/>
    </xf>
    <xf numFmtId="0" fontId="19" fillId="12" borderId="77" xfId="0" applyFont="1" applyFill="1" applyBorder="1" applyAlignment="1">
      <alignment vertical="center"/>
    </xf>
    <xf numFmtId="0" fontId="0" fillId="12" borderId="77" xfId="0" applyFill="1" applyBorder="1" applyAlignment="1">
      <alignment/>
    </xf>
    <xf numFmtId="0" fontId="0" fillId="12" borderId="78" xfId="0" applyFill="1" applyBorder="1" applyAlignment="1">
      <alignment/>
    </xf>
    <xf numFmtId="0" fontId="23" fillId="12" borderId="88" xfId="0" applyFont="1" applyFill="1" applyBorder="1" applyAlignment="1" applyProtection="1">
      <alignment horizontal="center"/>
      <protection/>
    </xf>
    <xf numFmtId="0" fontId="23" fillId="12" borderId="89" xfId="0" applyFont="1" applyFill="1" applyBorder="1" applyAlignment="1" applyProtection="1">
      <alignment horizontal="center"/>
      <protection/>
    </xf>
    <xf numFmtId="0" fontId="23" fillId="12" borderId="125" xfId="0" applyFont="1" applyFill="1" applyBorder="1" applyAlignment="1" applyProtection="1">
      <alignment horizontal="center"/>
      <protection/>
    </xf>
    <xf numFmtId="0" fontId="6" fillId="22" borderId="90" xfId="0" applyFont="1" applyFill="1" applyBorder="1" applyAlignment="1" applyProtection="1">
      <alignment horizontal="center"/>
      <protection/>
    </xf>
    <xf numFmtId="0" fontId="0" fillId="0" borderId="0" xfId="0" applyAlignment="1">
      <alignment horizontal="center"/>
    </xf>
    <xf numFmtId="0" fontId="0" fillId="0" borderId="75" xfId="0" applyBorder="1" applyAlignment="1">
      <alignment horizontal="center"/>
    </xf>
    <xf numFmtId="0" fontId="6" fillId="22" borderId="0" xfId="0" applyFont="1" applyFill="1" applyBorder="1" applyAlignment="1" applyProtection="1">
      <alignment horizontal="center"/>
      <protection/>
    </xf>
    <xf numFmtId="0" fontId="6" fillId="22" borderId="75" xfId="0" applyFont="1" applyFill="1" applyBorder="1" applyAlignment="1" applyProtection="1">
      <alignment horizontal="center"/>
      <protection/>
    </xf>
    <xf numFmtId="3" fontId="54" fillId="3" borderId="178" xfId="0" applyNumberFormat="1" applyFont="1" applyFill="1" applyBorder="1" applyAlignment="1" applyProtection="1">
      <alignment horizontal="center" vertical="center"/>
      <protection/>
    </xf>
    <xf numFmtId="0" fontId="84" fillId="0" borderId="80" xfId="0" applyFont="1" applyBorder="1" applyAlignment="1">
      <alignment horizontal="center" vertical="center"/>
    </xf>
    <xf numFmtId="0" fontId="84" fillId="0" borderId="179" xfId="0" applyFont="1" applyBorder="1" applyAlignment="1">
      <alignment horizontal="center" vertical="center"/>
    </xf>
    <xf numFmtId="0" fontId="48" fillId="11" borderId="180" xfId="0" applyFont="1" applyFill="1" applyBorder="1" applyAlignment="1" applyProtection="1">
      <alignment horizontal="center"/>
      <protection/>
    </xf>
    <xf numFmtId="0" fontId="48" fillId="11" borderId="181" xfId="0" applyFont="1" applyFill="1" applyBorder="1" applyAlignment="1" applyProtection="1">
      <alignment horizontal="center"/>
      <protection/>
    </xf>
    <xf numFmtId="0" fontId="48" fillId="11" borderId="182" xfId="0" applyFont="1" applyFill="1" applyBorder="1" applyAlignment="1" applyProtection="1">
      <alignment horizontal="center"/>
      <protection/>
    </xf>
    <xf numFmtId="0" fontId="9" fillId="11" borderId="183" xfId="0" applyFont="1" applyFill="1" applyBorder="1" applyAlignment="1" applyProtection="1">
      <alignment horizontal="center"/>
      <protection/>
    </xf>
    <xf numFmtId="0" fontId="9" fillId="11" borderId="53" xfId="0" applyFont="1" applyFill="1" applyBorder="1" applyAlignment="1" applyProtection="1">
      <alignment horizontal="center"/>
      <protection/>
    </xf>
    <xf numFmtId="0" fontId="29" fillId="12" borderId="90" xfId="0" applyFont="1" applyFill="1" applyBorder="1" applyAlignment="1" applyProtection="1">
      <alignment horizontal="center"/>
      <protection/>
    </xf>
    <xf numFmtId="0" fontId="29" fillId="12" borderId="0" xfId="0" applyFont="1" applyFill="1" applyBorder="1" applyAlignment="1" applyProtection="1">
      <alignment horizontal="center"/>
      <protection/>
    </xf>
    <xf numFmtId="0" fontId="29" fillId="12" borderId="75" xfId="0" applyFont="1" applyFill="1" applyBorder="1" applyAlignment="1" applyProtection="1">
      <alignment horizontal="center"/>
      <protection/>
    </xf>
    <xf numFmtId="0" fontId="29" fillId="12" borderId="0" xfId="0" applyFont="1" applyFill="1" applyBorder="1" applyAlignment="1">
      <alignment horizontal="center"/>
    </xf>
    <xf numFmtId="0" fontId="29" fillId="12" borderId="75" xfId="0" applyFont="1" applyFill="1" applyBorder="1" applyAlignment="1">
      <alignment horizontal="center"/>
    </xf>
    <xf numFmtId="0" fontId="50" fillId="12" borderId="88" xfId="0" applyFont="1" applyFill="1" applyBorder="1" applyAlignment="1">
      <alignment horizontal="center"/>
    </xf>
    <xf numFmtId="0" fontId="50" fillId="12" borderId="89" xfId="0" applyFont="1" applyFill="1" applyBorder="1" applyAlignment="1">
      <alignment horizontal="center"/>
    </xf>
    <xf numFmtId="0" fontId="50" fillId="12" borderId="125" xfId="0" applyFont="1" applyFill="1" applyBorder="1" applyAlignment="1">
      <alignment horizontal="center"/>
    </xf>
    <xf numFmtId="0" fontId="11" fillId="9" borderId="28" xfId="0" applyFont="1" applyFill="1" applyBorder="1" applyAlignment="1" applyProtection="1">
      <alignment horizontal="left"/>
      <protection/>
    </xf>
    <xf numFmtId="0" fontId="9" fillId="9" borderId="29" xfId="0" applyFont="1" applyFill="1" applyBorder="1" applyAlignment="1" applyProtection="1">
      <alignment/>
      <protection/>
    </xf>
    <xf numFmtId="0" fontId="9" fillId="9" borderId="184" xfId="0" applyFont="1" applyFill="1" applyBorder="1" applyAlignment="1" applyProtection="1">
      <alignment/>
      <protection/>
    </xf>
    <xf numFmtId="9" fontId="10" fillId="11" borderId="185" xfId="0" applyNumberFormat="1" applyFont="1" applyFill="1" applyBorder="1" applyAlignment="1" applyProtection="1">
      <alignment horizontal="right" vertical="center"/>
      <protection/>
    </xf>
    <xf numFmtId="9" fontId="10" fillId="11" borderId="56" xfId="0" applyNumberFormat="1" applyFont="1" applyFill="1" applyBorder="1" applyAlignment="1" applyProtection="1">
      <alignment horizontal="right" vertical="center"/>
      <protection/>
    </xf>
    <xf numFmtId="0" fontId="9" fillId="11" borderId="56" xfId="0" applyFont="1" applyFill="1" applyBorder="1" applyAlignment="1" applyProtection="1">
      <alignment horizontal="right" vertical="center"/>
      <protection/>
    </xf>
    <xf numFmtId="0" fontId="9" fillId="4" borderId="4" xfId="0" applyFont="1" applyFill="1" applyBorder="1" applyAlignment="1">
      <alignment/>
    </xf>
    <xf numFmtId="0" fontId="0" fillId="0" borderId="4" xfId="0" applyBorder="1" applyAlignment="1">
      <alignment/>
    </xf>
    <xf numFmtId="0" fontId="9" fillId="4" borderId="0" xfId="0" applyFont="1" applyFill="1" applyBorder="1" applyAlignment="1" applyProtection="1">
      <alignment/>
      <protection/>
    </xf>
    <xf numFmtId="0" fontId="0" fillId="0" borderId="0" xfId="0" applyBorder="1" applyAlignment="1" applyProtection="1">
      <alignment/>
      <protection/>
    </xf>
    <xf numFmtId="3" fontId="85" fillId="8" borderId="177" xfId="0" applyNumberFormat="1" applyFont="1" applyFill="1" applyBorder="1" applyAlignment="1" applyProtection="1">
      <alignment horizontal="center" vertical="center"/>
      <protection/>
    </xf>
    <xf numFmtId="0" fontId="0" fillId="0" borderId="177" xfId="0" applyBorder="1" applyAlignment="1">
      <alignment vertical="center"/>
    </xf>
    <xf numFmtId="0" fontId="66" fillId="17" borderId="136" xfId="0" applyFont="1" applyFill="1" applyBorder="1" applyAlignment="1" applyProtection="1">
      <alignment horizontal="right" vertical="center"/>
      <protection/>
    </xf>
    <xf numFmtId="0" fontId="16" fillId="17" borderId="186" xfId="0" applyFont="1" applyFill="1" applyBorder="1" applyAlignment="1" applyProtection="1">
      <alignment horizontal="right" vertical="center"/>
      <protection/>
    </xf>
    <xf numFmtId="0" fontId="9" fillId="7" borderId="0" xfId="0" applyFont="1" applyFill="1" applyBorder="1" applyAlignment="1" applyProtection="1">
      <alignment/>
      <protection/>
    </xf>
    <xf numFmtId="0" fontId="0" fillId="7" borderId="0" xfId="0" applyFill="1" applyBorder="1" applyAlignment="1" applyProtection="1">
      <alignment/>
      <protection/>
    </xf>
    <xf numFmtId="0" fontId="9" fillId="7" borderId="0" xfId="0" applyFont="1" applyFill="1" applyBorder="1" applyAlignment="1">
      <alignment/>
    </xf>
    <xf numFmtId="0" fontId="0" fillId="7" borderId="0" xfId="0" applyFill="1" applyBorder="1" applyAlignment="1">
      <alignment/>
    </xf>
    <xf numFmtId="3" fontId="74" fillId="8" borderId="151" xfId="21" applyNumberFormat="1" applyFont="1" applyFill="1" applyBorder="1" applyAlignment="1" applyProtection="1">
      <alignment horizontal="center"/>
      <protection/>
    </xf>
    <xf numFmtId="0" fontId="0" fillId="0" borderId="187" xfId="0" applyBorder="1" applyAlignment="1">
      <alignment/>
    </xf>
    <xf numFmtId="164" fontId="37" fillId="8" borderId="153" xfId="21" applyNumberFormat="1" applyFont="1" applyFill="1" applyBorder="1" applyAlignment="1" applyProtection="1">
      <alignment horizontal="center"/>
      <protection/>
    </xf>
    <xf numFmtId="0" fontId="0" fillId="0" borderId="188" xfId="0" applyBorder="1" applyAlignment="1">
      <alignment/>
    </xf>
    <xf numFmtId="0" fontId="41" fillId="8" borderId="146" xfId="21" applyFont="1" applyFill="1" applyBorder="1" applyAlignment="1" applyProtection="1">
      <alignment horizontal="center"/>
      <protection/>
    </xf>
    <xf numFmtId="0" fontId="70" fillId="8" borderId="146" xfId="0" applyFont="1" applyFill="1" applyBorder="1" applyAlignment="1" applyProtection="1">
      <alignment horizontal="center"/>
      <protection/>
    </xf>
    <xf numFmtId="0" fontId="39" fillId="0" borderId="0" xfId="21" applyFont="1" applyBorder="1" applyAlignment="1" applyProtection="1">
      <alignment horizontal="center" wrapText="1"/>
      <protection/>
    </xf>
    <xf numFmtId="0" fontId="0" fillId="0" borderId="0" xfId="0" applyAlignment="1">
      <alignment/>
    </xf>
    <xf numFmtId="166" fontId="74" fillId="0" borderId="0" xfId="21" applyNumberFormat="1" applyFont="1" applyAlignment="1" applyProtection="1">
      <alignment horizontal="center"/>
      <protection/>
    </xf>
    <xf numFmtId="3" fontId="74" fillId="0" borderId="0" xfId="21" applyNumberFormat="1" applyFont="1" applyAlignment="1" applyProtection="1">
      <alignment horizontal="center"/>
      <protection/>
    </xf>
    <xf numFmtId="166" fontId="37" fillId="0" borderId="0" xfId="21" applyNumberFormat="1" applyFont="1" applyAlignment="1" applyProtection="1">
      <alignment horizontal="center"/>
      <protection/>
    </xf>
    <xf numFmtId="0" fontId="74" fillId="0" borderId="0" xfId="21" applyFont="1" applyAlignment="1" applyProtection="1">
      <alignment/>
      <protection/>
    </xf>
    <xf numFmtId="0" fontId="41" fillId="23" borderId="189" xfId="21" applyFont="1" applyFill="1" applyBorder="1" applyAlignment="1" applyProtection="1">
      <alignment horizontal="center"/>
      <protection/>
    </xf>
    <xf numFmtId="0" fontId="70" fillId="23" borderId="189" xfId="0" applyFont="1" applyFill="1" applyBorder="1" applyAlignment="1" applyProtection="1">
      <alignment horizontal="center"/>
      <protection/>
    </xf>
    <xf numFmtId="3" fontId="74" fillId="0" borderId="0" xfId="21" applyNumberFormat="1" applyFont="1" applyBorder="1" applyAlignment="1" applyProtection="1">
      <alignment horizontal="center"/>
      <protection/>
    </xf>
    <xf numFmtId="3" fontId="76" fillId="0" borderId="0" xfId="0" applyNumberFormat="1" applyFont="1" applyAlignment="1" applyProtection="1">
      <alignment/>
      <protection/>
    </xf>
    <xf numFmtId="0" fontId="0" fillId="0" borderId="165" xfId="0" applyBorder="1" applyAlignment="1" applyProtection="1">
      <alignment/>
      <protection/>
    </xf>
    <xf numFmtId="0" fontId="0" fillId="0" borderId="166" xfId="0" applyBorder="1" applyAlignment="1" applyProtection="1">
      <alignment/>
      <protection/>
    </xf>
    <xf numFmtId="0" fontId="39" fillId="0" borderId="146" xfId="21" applyFont="1" applyBorder="1" applyAlignment="1" applyProtection="1">
      <alignment horizontal="center" wrapText="1"/>
      <protection/>
    </xf>
    <xf numFmtId="0" fontId="0" fillId="0" borderId="146" xfId="0" applyBorder="1" applyAlignment="1" applyProtection="1">
      <alignment horizontal="center" wrapText="1"/>
      <protection/>
    </xf>
    <xf numFmtId="3" fontId="76" fillId="8" borderId="151" xfId="0" applyNumberFormat="1" applyFont="1" applyFill="1" applyBorder="1" applyAlignment="1" applyProtection="1">
      <alignment/>
      <protection/>
    </xf>
    <xf numFmtId="164" fontId="77" fillId="8" borderId="153" xfId="0" applyNumberFormat="1" applyFont="1" applyFill="1" applyBorder="1" applyAlignment="1" applyProtection="1">
      <alignment/>
      <protection/>
    </xf>
    <xf numFmtId="164" fontId="78" fillId="0" borderId="0" xfId="21" applyNumberFormat="1" applyFont="1" applyBorder="1" applyAlignment="1" applyProtection="1">
      <alignment horizontal="center"/>
      <protection/>
    </xf>
    <xf numFmtId="1" fontId="74" fillId="0" borderId="0" xfId="21" applyNumberFormat="1" applyFont="1" applyBorder="1" applyAlignment="1" applyProtection="1">
      <alignment horizontal="center"/>
      <protection/>
    </xf>
    <xf numFmtId="0" fontId="76" fillId="0" borderId="0" xfId="0" applyFont="1" applyAlignment="1" applyProtection="1">
      <alignment/>
      <protection/>
    </xf>
    <xf numFmtId="166" fontId="37" fillId="0" borderId="0" xfId="21" applyNumberFormat="1" applyFont="1" applyBorder="1" applyAlignment="1" applyProtection="1">
      <alignment horizontal="center"/>
      <protection/>
    </xf>
    <xf numFmtId="166" fontId="77" fillId="0" borderId="0" xfId="0" applyNumberFormat="1" applyFont="1" applyAlignment="1" applyProtection="1">
      <alignment/>
      <protection/>
    </xf>
    <xf numFmtId="164" fontId="74" fillId="0" borderId="0" xfId="21" applyNumberFormat="1"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Hyperlink" xfId="20"/>
    <cellStyle name="Normal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board@gov.bc.ca?subject=FEEDBACK%20|%20SSB%20Limo%20Data%20Spreadsheet%201%20|%20Monthly%20Trips%20&amp;%20Bookings" TargetMode="External" /><Relationship Id="rId2" Type="http://schemas.openxmlformats.org/officeDocument/2006/relationships/hyperlink" Target="mailto:ptboard@gov.bc.ca?subject=Taxi%20Data%20Spreadsheets%20|%20Feedback" TargetMode="External" /><Relationship Id="rId3" Type="http://schemas.openxmlformats.org/officeDocument/2006/relationships/hyperlink" Target="http://www.th.gov.bc.ca/forms/getForm.aspx?formId=1177" TargetMode="External" /><Relationship Id="rId4" Type="http://schemas.openxmlformats.org/officeDocument/2006/relationships/hyperlink" Target="http://www.th.gov.bc.ca/forms/getForm.aspx?formId=1330" TargetMode="External" /><Relationship Id="rId5" Type="http://schemas.openxmlformats.org/officeDocument/2006/relationships/hyperlink" Target="http://www.ptboard.bc.ca/taxi_standards.htm" TargetMode="External" /><Relationship Id="rId6" Type="http://schemas.openxmlformats.org/officeDocument/2006/relationships/hyperlink" Target="http://www.ptboard.bc.ca/index.htm"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abSelected="1" defaultGridColor="0" view="pageLayout" zoomScale="150" zoomScalePageLayoutView="150" colorId="12" workbookViewId="0" topLeftCell="A1">
      <selection activeCell="E3" sqref="E3:H3"/>
    </sheetView>
  </sheetViews>
  <sheetFormatPr defaultColWidth="8.66015625" defaultRowHeight="11.25"/>
  <cols>
    <col min="1" max="1" width="0.65625" style="1" customWidth="1"/>
    <col min="2" max="2" width="6.5" style="1" customWidth="1"/>
    <col min="3" max="3" width="0.82421875" style="1" customWidth="1"/>
    <col min="4" max="6" width="7.66015625" style="1" customWidth="1"/>
    <col min="7" max="7" width="21.66015625" style="1" customWidth="1"/>
    <col min="8" max="8" width="10.66015625" style="1" customWidth="1"/>
    <col min="9" max="13" width="7.66015625" style="1" customWidth="1"/>
    <col min="14" max="14" width="15" style="2" customWidth="1"/>
    <col min="15" max="15" width="0.65625" style="0" customWidth="1"/>
  </cols>
  <sheetData>
    <row r="1" spans="1:15" s="501" customFormat="1" ht="10.65" customHeight="1">
      <c r="A1" s="471" t="s">
        <v>188</v>
      </c>
      <c r="B1" s="471"/>
      <c r="C1" s="471"/>
      <c r="D1" s="502"/>
      <c r="E1" s="502"/>
      <c r="F1" s="502"/>
      <c r="G1" s="502"/>
      <c r="H1" s="502"/>
      <c r="I1" s="502"/>
      <c r="J1" s="502"/>
      <c r="K1" s="502"/>
      <c r="L1" s="502"/>
      <c r="M1" s="502"/>
      <c r="N1" s="503" t="s">
        <v>192</v>
      </c>
      <c r="O1" s="503"/>
    </row>
    <row r="2" spans="1:15" ht="4.2" customHeight="1" thickBot="1">
      <c r="A2" s="426"/>
      <c r="B2" s="426"/>
      <c r="C2" s="426"/>
      <c r="D2" s="426"/>
      <c r="E2" s="426"/>
      <c r="F2" s="426"/>
      <c r="G2" s="426"/>
      <c r="H2" s="426"/>
      <c r="I2" s="427"/>
      <c r="J2" s="428"/>
      <c r="K2" s="428"/>
      <c r="L2" s="428"/>
      <c r="M2" s="428"/>
      <c r="N2" s="428"/>
      <c r="O2" s="428"/>
    </row>
    <row r="3" spans="1:15" ht="19.2" customHeight="1" thickBot="1" thickTop="1">
      <c r="A3" s="176"/>
      <c r="B3" s="431" t="s">
        <v>48</v>
      </c>
      <c r="C3" s="432"/>
      <c r="D3" s="431"/>
      <c r="E3" s="538" t="s">
        <v>216</v>
      </c>
      <c r="F3" s="539"/>
      <c r="G3" s="539"/>
      <c r="H3" s="540"/>
      <c r="I3" s="429"/>
      <c r="J3" s="429"/>
      <c r="K3" s="430" t="s">
        <v>49</v>
      </c>
      <c r="L3" s="529">
        <v>1</v>
      </c>
      <c r="M3" s="530"/>
      <c r="N3" s="531"/>
      <c r="O3" s="25"/>
    </row>
    <row r="4" spans="1:15" ht="4.2" customHeight="1" thickTop="1">
      <c r="A4" s="12"/>
      <c r="B4" s="25"/>
      <c r="C4" s="25"/>
      <c r="D4" s="25"/>
      <c r="E4" s="25"/>
      <c r="F4" s="25"/>
      <c r="G4" s="25"/>
      <c r="H4" s="25"/>
      <c r="I4" s="25"/>
      <c r="J4" s="25"/>
      <c r="K4" s="25"/>
      <c r="L4" s="25"/>
      <c r="M4" s="25"/>
      <c r="N4" s="25"/>
      <c r="O4" s="25"/>
    </row>
    <row r="5" spans="1:15" s="501" customFormat="1" ht="10.65" customHeight="1">
      <c r="A5" s="471" t="s">
        <v>28</v>
      </c>
      <c r="B5" s="471"/>
      <c r="C5" s="502"/>
      <c r="D5" s="502"/>
      <c r="E5" s="502"/>
      <c r="F5" s="502"/>
      <c r="G5" s="502"/>
      <c r="H5" s="502"/>
      <c r="I5" s="502"/>
      <c r="J5" s="502"/>
      <c r="K5" s="502"/>
      <c r="L5" s="502"/>
      <c r="M5" s="502"/>
      <c r="N5" s="502"/>
      <c r="O5" s="502"/>
    </row>
    <row r="6" spans="1:15" ht="4.2" customHeight="1">
      <c r="A6" s="433"/>
      <c r="B6" s="434"/>
      <c r="C6" s="434"/>
      <c r="D6" s="434"/>
      <c r="E6" s="434"/>
      <c r="F6" s="434"/>
      <c r="G6" s="434"/>
      <c r="H6" s="434"/>
      <c r="I6" s="434"/>
      <c r="J6" s="434"/>
      <c r="K6" s="434"/>
      <c r="L6" s="434"/>
      <c r="M6" s="434"/>
      <c r="N6" s="434"/>
      <c r="O6" s="434"/>
    </row>
    <row r="7" spans="1:15" ht="18" customHeight="1">
      <c r="A7" s="176"/>
      <c r="B7" s="541" t="s">
        <v>191</v>
      </c>
      <c r="C7" s="542"/>
      <c r="D7" s="542"/>
      <c r="E7" s="542"/>
      <c r="F7" s="542"/>
      <c r="G7" s="542"/>
      <c r="H7" s="542"/>
      <c r="I7" s="542"/>
      <c r="J7" s="542"/>
      <c r="K7" s="542"/>
      <c r="L7" s="542"/>
      <c r="M7" s="542"/>
      <c r="N7" s="542"/>
      <c r="O7" s="424"/>
    </row>
    <row r="8" spans="1:15" ht="4.2" customHeight="1">
      <c r="A8" s="424"/>
      <c r="B8" s="424"/>
      <c r="C8" s="424"/>
      <c r="D8" s="424"/>
      <c r="E8" s="424"/>
      <c r="F8" s="424"/>
      <c r="G8" s="424"/>
      <c r="H8" s="424"/>
      <c r="I8" s="424"/>
      <c r="J8" s="424"/>
      <c r="K8" s="424"/>
      <c r="L8" s="424"/>
      <c r="M8" s="424"/>
      <c r="N8" s="424"/>
      <c r="O8" s="424"/>
    </row>
    <row r="9" spans="1:15" s="501" customFormat="1" ht="10.65" customHeight="1">
      <c r="A9" s="471" t="s">
        <v>27</v>
      </c>
      <c r="B9" s="471"/>
      <c r="C9" s="502"/>
      <c r="D9" s="502"/>
      <c r="E9" s="502"/>
      <c r="F9" s="502"/>
      <c r="G9" s="502"/>
      <c r="H9" s="502"/>
      <c r="I9" s="502"/>
      <c r="J9" s="502"/>
      <c r="K9" s="502"/>
      <c r="L9" s="502"/>
      <c r="M9" s="502"/>
      <c r="N9" s="502"/>
      <c r="O9" s="502"/>
    </row>
    <row r="10" spans="1:15" ht="4.2" customHeight="1">
      <c r="A10" s="176"/>
      <c r="B10" s="176"/>
      <c r="C10" s="176"/>
      <c r="D10" s="176"/>
      <c r="E10" s="176"/>
      <c r="F10" s="176"/>
      <c r="G10" s="176"/>
      <c r="H10" s="176"/>
      <c r="I10" s="176"/>
      <c r="J10" s="176"/>
      <c r="K10" s="176"/>
      <c r="L10" s="176"/>
      <c r="M10" s="176"/>
      <c r="N10" s="176"/>
      <c r="O10" s="176"/>
    </row>
    <row r="11" spans="1:15" ht="9.6" customHeight="1">
      <c r="A11" s="425"/>
      <c r="B11" s="477" t="s">
        <v>180</v>
      </c>
      <c r="C11" s="176"/>
      <c r="D11" s="532" t="s">
        <v>218</v>
      </c>
      <c r="E11" s="543"/>
      <c r="F11" s="543"/>
      <c r="G11" s="543"/>
      <c r="H11" s="543"/>
      <c r="I11" s="543"/>
      <c r="J11" s="543"/>
      <c r="K11" s="543"/>
      <c r="L11" s="543"/>
      <c r="M11" s="543"/>
      <c r="N11" s="543"/>
      <c r="O11" s="25"/>
    </row>
    <row r="12" spans="1:15" ht="8.4" customHeight="1">
      <c r="A12" s="435"/>
      <c r="B12" s="478"/>
      <c r="C12" s="176"/>
      <c r="D12" s="473"/>
      <c r="E12" s="545" t="s">
        <v>50</v>
      </c>
      <c r="F12" s="546"/>
      <c r="G12" s="546"/>
      <c r="H12" s="474"/>
      <c r="I12" s="545" t="s">
        <v>51</v>
      </c>
      <c r="J12" s="546"/>
      <c r="K12" s="546"/>
      <c r="L12" s="474"/>
      <c r="M12" s="474"/>
      <c r="N12" s="474"/>
      <c r="O12" s="25"/>
    </row>
    <row r="13" spans="1:15" ht="9.6" customHeight="1">
      <c r="A13" s="435"/>
      <c r="B13" s="478"/>
      <c r="C13" s="176"/>
      <c r="D13" s="475"/>
      <c r="E13" s="547" t="s">
        <v>184</v>
      </c>
      <c r="F13" s="547"/>
      <c r="G13" s="547"/>
      <c r="H13" s="476"/>
      <c r="I13" s="547" t="s">
        <v>186</v>
      </c>
      <c r="J13" s="547"/>
      <c r="K13" s="547"/>
      <c r="L13" s="548"/>
      <c r="M13" s="548"/>
      <c r="N13" s="476"/>
      <c r="O13" s="25"/>
    </row>
    <row r="14" spans="1:15" ht="10.8" customHeight="1">
      <c r="A14" s="435"/>
      <c r="B14" s="478"/>
      <c r="C14" s="176"/>
      <c r="D14" s="475"/>
      <c r="E14" s="547" t="s">
        <v>185</v>
      </c>
      <c r="F14" s="547"/>
      <c r="G14" s="547"/>
      <c r="H14" s="476"/>
      <c r="I14" s="547" t="s">
        <v>187</v>
      </c>
      <c r="J14" s="547"/>
      <c r="K14" s="547"/>
      <c r="L14" s="548"/>
      <c r="M14" s="548"/>
      <c r="N14" s="476"/>
      <c r="O14" s="25"/>
    </row>
    <row r="15" spans="1:15" ht="19.2" customHeight="1">
      <c r="A15" s="435"/>
      <c r="B15" s="478"/>
      <c r="C15" s="176"/>
      <c r="D15" s="532" t="s">
        <v>219</v>
      </c>
      <c r="E15" s="543"/>
      <c r="F15" s="543"/>
      <c r="G15" s="543"/>
      <c r="H15" s="543"/>
      <c r="I15" s="543"/>
      <c r="J15" s="543"/>
      <c r="K15" s="543"/>
      <c r="L15" s="543"/>
      <c r="M15" s="543"/>
      <c r="N15" s="543"/>
      <c r="O15" s="25"/>
    </row>
    <row r="16" spans="1:15" ht="4.2" customHeight="1">
      <c r="A16" s="435"/>
      <c r="B16" s="479"/>
      <c r="C16" s="176"/>
      <c r="D16" s="436"/>
      <c r="E16" s="437"/>
      <c r="F16" s="436"/>
      <c r="G16" s="436"/>
      <c r="H16" s="436"/>
      <c r="I16" s="436"/>
      <c r="J16" s="436"/>
      <c r="K16" s="436"/>
      <c r="L16" s="436"/>
      <c r="M16" s="436"/>
      <c r="N16" s="436"/>
      <c r="O16" s="25"/>
    </row>
    <row r="17" spans="1:15" ht="28.2" customHeight="1">
      <c r="A17" s="425"/>
      <c r="B17" s="477" t="s">
        <v>181</v>
      </c>
      <c r="C17" s="176"/>
      <c r="D17" s="532" t="s">
        <v>220</v>
      </c>
      <c r="E17" s="533"/>
      <c r="F17" s="533"/>
      <c r="G17" s="533"/>
      <c r="H17" s="533"/>
      <c r="I17" s="533"/>
      <c r="J17" s="533"/>
      <c r="K17" s="533"/>
      <c r="L17" s="533"/>
      <c r="M17" s="533"/>
      <c r="N17" s="533"/>
      <c r="O17" s="25"/>
    </row>
    <row r="18" spans="1:15" ht="4.2" customHeight="1">
      <c r="A18" s="425"/>
      <c r="B18" s="480"/>
      <c r="C18" s="176"/>
      <c r="D18" s="435"/>
      <c r="E18" s="435"/>
      <c r="F18" s="435"/>
      <c r="G18" s="435"/>
      <c r="H18" s="438"/>
      <c r="I18" s="438"/>
      <c r="J18" s="438"/>
      <c r="K18" s="438"/>
      <c r="L18" s="438"/>
      <c r="M18" s="438"/>
      <c r="N18" s="438"/>
      <c r="O18" s="25"/>
    </row>
    <row r="19" spans="1:15" ht="54" customHeight="1">
      <c r="A19" s="425"/>
      <c r="B19" s="477" t="s">
        <v>182</v>
      </c>
      <c r="C19" s="176"/>
      <c r="D19" s="532" t="s">
        <v>221</v>
      </c>
      <c r="E19" s="533"/>
      <c r="F19" s="533"/>
      <c r="G19" s="533"/>
      <c r="H19" s="533"/>
      <c r="I19" s="533"/>
      <c r="J19" s="533"/>
      <c r="K19" s="533"/>
      <c r="L19" s="533"/>
      <c r="M19" s="533"/>
      <c r="N19" s="533"/>
      <c r="O19" s="25"/>
    </row>
    <row r="20" spans="1:15" ht="4.2" customHeight="1">
      <c r="A20" s="425"/>
      <c r="B20" s="480"/>
      <c r="C20" s="176"/>
      <c r="D20" s="435"/>
      <c r="E20" s="435"/>
      <c r="F20" s="435"/>
      <c r="G20" s="435"/>
      <c r="H20" s="438"/>
      <c r="I20" s="438"/>
      <c r="J20" s="438"/>
      <c r="K20" s="438"/>
      <c r="L20" s="438"/>
      <c r="M20" s="438"/>
      <c r="N20" s="438"/>
      <c r="O20" s="25"/>
    </row>
    <row r="21" spans="1:15" ht="29.4" customHeight="1">
      <c r="A21" s="425"/>
      <c r="B21" s="477" t="s">
        <v>183</v>
      </c>
      <c r="C21" s="176"/>
      <c r="D21" s="532" t="s">
        <v>226</v>
      </c>
      <c r="E21" s="533"/>
      <c r="F21" s="533"/>
      <c r="G21" s="533"/>
      <c r="H21" s="533"/>
      <c r="I21" s="533"/>
      <c r="J21" s="533"/>
      <c r="K21" s="533"/>
      <c r="L21" s="533"/>
      <c r="M21" s="533"/>
      <c r="N21" s="533"/>
      <c r="O21" s="25"/>
    </row>
    <row r="22" spans="1:15" ht="4.2" customHeight="1">
      <c r="A22" s="425"/>
      <c r="B22" s="435"/>
      <c r="C22" s="176"/>
      <c r="D22" s="435"/>
      <c r="E22" s="435"/>
      <c r="F22" s="435"/>
      <c r="G22" s="435"/>
      <c r="H22" s="438"/>
      <c r="I22" s="438"/>
      <c r="J22" s="438"/>
      <c r="K22" s="438"/>
      <c r="L22" s="438"/>
      <c r="M22" s="438"/>
      <c r="N22" s="438"/>
      <c r="O22" s="25"/>
    </row>
    <row r="23" spans="1:15" s="501" customFormat="1" ht="10.2" customHeight="1">
      <c r="A23" s="471" t="s">
        <v>52</v>
      </c>
      <c r="B23" s="471"/>
      <c r="C23" s="502"/>
      <c r="D23" s="502"/>
      <c r="E23" s="502"/>
      <c r="F23" s="502"/>
      <c r="G23" s="502"/>
      <c r="H23" s="502"/>
      <c r="I23" s="502"/>
      <c r="J23" s="502"/>
      <c r="K23" s="502"/>
      <c r="L23" s="502"/>
      <c r="M23" s="502"/>
      <c r="N23" s="502"/>
      <c r="O23" s="502"/>
    </row>
    <row r="24" spans="1:15" ht="4.2" customHeight="1">
      <c r="A24" s="490"/>
      <c r="B24" s="491"/>
      <c r="C24" s="491"/>
      <c r="D24" s="491"/>
      <c r="E24" s="491"/>
      <c r="F24" s="491"/>
      <c r="G24" s="491"/>
      <c r="H24" s="491"/>
      <c r="I24" s="491"/>
      <c r="J24" s="491"/>
      <c r="K24" s="491"/>
      <c r="L24" s="491"/>
      <c r="M24" s="491"/>
      <c r="N24" s="491"/>
      <c r="O24" s="434"/>
    </row>
    <row r="25" spans="1:15" ht="8.4" customHeight="1">
      <c r="A25" s="439"/>
      <c r="B25" s="534" t="s">
        <v>211</v>
      </c>
      <c r="C25" s="535"/>
      <c r="D25" s="535"/>
      <c r="E25" s="535"/>
      <c r="F25" s="535"/>
      <c r="G25" s="535"/>
      <c r="H25" s="535"/>
      <c r="I25" s="535"/>
      <c r="J25" s="535"/>
      <c r="K25" s="535"/>
      <c r="L25" s="535"/>
      <c r="M25" s="535"/>
      <c r="N25" s="535"/>
      <c r="O25" s="424"/>
    </row>
    <row r="26" spans="1:15" ht="4.2" customHeight="1">
      <c r="A26" s="439"/>
      <c r="B26" s="492"/>
      <c r="C26" s="492"/>
      <c r="D26" s="492"/>
      <c r="E26" s="492"/>
      <c r="F26" s="492"/>
      <c r="G26" s="492"/>
      <c r="H26" s="492"/>
      <c r="I26" s="492"/>
      <c r="J26" s="492"/>
      <c r="K26" s="492"/>
      <c r="L26" s="492"/>
      <c r="M26" s="492"/>
      <c r="N26" s="492"/>
      <c r="O26" s="424"/>
    </row>
    <row r="27" spans="1:15" s="501" customFormat="1" ht="10.65" customHeight="1">
      <c r="A27" s="471" t="s">
        <v>53</v>
      </c>
      <c r="B27" s="471"/>
      <c r="C27" s="502"/>
      <c r="D27" s="502"/>
      <c r="E27" s="502"/>
      <c r="F27" s="502"/>
      <c r="G27" s="502"/>
      <c r="H27" s="502"/>
      <c r="I27" s="502"/>
      <c r="J27" s="502"/>
      <c r="K27" s="502"/>
      <c r="L27" s="502"/>
      <c r="M27" s="502"/>
      <c r="N27" s="502"/>
      <c r="O27" s="502"/>
    </row>
    <row r="28" spans="1:15" ht="12.6" customHeight="1">
      <c r="A28" s="481"/>
      <c r="B28" s="536" t="s">
        <v>189</v>
      </c>
      <c r="C28" s="537"/>
      <c r="D28" s="537"/>
      <c r="E28" s="537"/>
      <c r="F28" s="537"/>
      <c r="G28" s="537"/>
      <c r="H28" s="537"/>
      <c r="I28" s="537"/>
      <c r="J28" s="537"/>
      <c r="K28" s="537"/>
      <c r="L28" s="537"/>
      <c r="M28" s="537"/>
      <c r="N28" s="537"/>
      <c r="O28" s="482"/>
    </row>
    <row r="29" spans="1:15" ht="9.6" customHeight="1">
      <c r="A29" s="483"/>
      <c r="B29" s="519" t="s">
        <v>193</v>
      </c>
      <c r="C29" s="520"/>
      <c r="D29" s="520"/>
      <c r="E29" s="520"/>
      <c r="F29" s="520"/>
      <c r="G29" s="520"/>
      <c r="H29" s="520"/>
      <c r="I29" s="520"/>
      <c r="J29" s="520"/>
      <c r="K29" s="520"/>
      <c r="L29" s="520"/>
      <c r="M29" s="520"/>
      <c r="N29" s="520"/>
      <c r="O29" s="472"/>
    </row>
    <row r="30" spans="1:15" ht="4.2" customHeight="1" thickBot="1">
      <c r="A30" s="483"/>
      <c r="B30" s="493"/>
      <c r="C30" s="493"/>
      <c r="D30" s="493"/>
      <c r="E30" s="493"/>
      <c r="F30" s="493"/>
      <c r="G30" s="493"/>
      <c r="H30" s="493"/>
      <c r="I30" s="493"/>
      <c r="J30" s="493"/>
      <c r="K30" s="493"/>
      <c r="L30" s="493"/>
      <c r="M30" s="493"/>
      <c r="N30" s="493"/>
      <c r="O30" s="483"/>
    </row>
    <row r="31" spans="1:15" ht="10.8" customHeight="1" thickBot="1" thickTop="1">
      <c r="A31" s="483"/>
      <c r="B31" s="504" t="s">
        <v>194</v>
      </c>
      <c r="C31" s="493"/>
      <c r="D31" s="493"/>
      <c r="E31" s="493"/>
      <c r="F31" s="506">
        <v>0</v>
      </c>
      <c r="G31" s="493"/>
      <c r="H31" s="504" t="s">
        <v>195</v>
      </c>
      <c r="I31" s="493"/>
      <c r="J31" s="493"/>
      <c r="K31" s="493"/>
      <c r="L31" s="506">
        <v>0</v>
      </c>
      <c r="M31" s="507"/>
      <c r="N31" s="493"/>
      <c r="O31" s="483"/>
    </row>
    <row r="32" spans="1:15" ht="4.2" customHeight="1" thickTop="1">
      <c r="A32" s="483"/>
      <c r="B32" s="508"/>
      <c r="C32" s="508"/>
      <c r="D32" s="508"/>
      <c r="E32" s="508"/>
      <c r="F32" s="508"/>
      <c r="G32" s="508"/>
      <c r="H32" s="508"/>
      <c r="I32" s="508"/>
      <c r="J32" s="508"/>
      <c r="K32" s="508"/>
      <c r="L32" s="508"/>
      <c r="M32" s="508"/>
      <c r="N32" s="508"/>
      <c r="O32" s="483"/>
    </row>
    <row r="33" spans="1:15" ht="9.6" customHeight="1">
      <c r="A33" s="481"/>
      <c r="B33" s="519" t="s">
        <v>56</v>
      </c>
      <c r="C33" s="520"/>
      <c r="D33" s="520"/>
      <c r="E33" s="520"/>
      <c r="F33" s="520"/>
      <c r="G33" s="520"/>
      <c r="H33" s="520"/>
      <c r="I33" s="520"/>
      <c r="J33" s="520"/>
      <c r="K33" s="520"/>
      <c r="L33" s="520"/>
      <c r="M33" s="520"/>
      <c r="N33" s="520"/>
      <c r="O33" s="482"/>
    </row>
    <row r="34" spans="1:15" ht="4.2" customHeight="1">
      <c r="A34" s="481"/>
      <c r="B34" s="493"/>
      <c r="C34" s="493"/>
      <c r="D34" s="493"/>
      <c r="E34" s="493"/>
      <c r="F34" s="493"/>
      <c r="G34" s="493"/>
      <c r="H34" s="493"/>
      <c r="I34" s="493"/>
      <c r="J34" s="493"/>
      <c r="K34" s="493"/>
      <c r="L34" s="493"/>
      <c r="M34" s="493"/>
      <c r="N34" s="493"/>
      <c r="O34" s="482"/>
    </row>
    <row r="35" spans="1:15" ht="7.8" customHeight="1">
      <c r="A35" s="481"/>
      <c r="B35" s="504" t="s">
        <v>24</v>
      </c>
      <c r="C35" s="493"/>
      <c r="D35" s="493"/>
      <c r="E35" s="493"/>
      <c r="F35" s="493"/>
      <c r="G35" s="493"/>
      <c r="H35" s="493"/>
      <c r="I35" s="493"/>
      <c r="J35" s="493"/>
      <c r="K35" s="493"/>
      <c r="L35" s="493"/>
      <c r="M35" s="493"/>
      <c r="N35" s="493"/>
      <c r="O35" s="482"/>
    </row>
    <row r="36" spans="1:15" ht="1.8" customHeight="1" thickBot="1">
      <c r="A36" s="481"/>
      <c r="B36" s="493"/>
      <c r="C36" s="493"/>
      <c r="D36" s="493"/>
      <c r="E36" s="493"/>
      <c r="F36" s="493"/>
      <c r="G36" s="493"/>
      <c r="H36" s="493"/>
      <c r="I36" s="493"/>
      <c r="J36" s="493"/>
      <c r="K36" s="493"/>
      <c r="L36" s="493"/>
      <c r="M36" s="493"/>
      <c r="N36" s="493"/>
      <c r="O36" s="482"/>
    </row>
    <row r="37" spans="1:15" s="501" customFormat="1" ht="9.6" customHeight="1" thickBot="1" thickTop="1">
      <c r="A37" s="493"/>
      <c r="B37" s="493"/>
      <c r="C37" s="494"/>
      <c r="D37" s="495"/>
      <c r="E37" s="495"/>
      <c r="F37" s="496" t="s">
        <v>212</v>
      </c>
      <c r="G37" s="505">
        <v>10</v>
      </c>
      <c r="H37" s="497" t="s">
        <v>23</v>
      </c>
      <c r="I37" s="549">
        <v>85</v>
      </c>
      <c r="J37" s="550"/>
      <c r="K37" s="498" t="s">
        <v>213</v>
      </c>
      <c r="L37" s="499"/>
      <c r="M37" s="493"/>
      <c r="N37" s="493"/>
      <c r="O37" s="500"/>
    </row>
    <row r="38" spans="1:15" ht="4.2" customHeight="1" thickBot="1" thickTop="1">
      <c r="A38" s="481"/>
      <c r="B38" s="493"/>
      <c r="C38" s="493"/>
      <c r="D38" s="493"/>
      <c r="E38" s="493"/>
      <c r="F38" s="493"/>
      <c r="G38" s="493"/>
      <c r="H38" s="493"/>
      <c r="I38" s="493"/>
      <c r="J38" s="493"/>
      <c r="K38" s="493"/>
      <c r="L38" s="493"/>
      <c r="M38" s="493"/>
      <c r="N38" s="493"/>
      <c r="O38" s="482"/>
    </row>
    <row r="39" spans="1:15" ht="10.2" customHeight="1" thickBot="1" thickTop="1">
      <c r="A39" s="481"/>
      <c r="B39" s="504" t="s">
        <v>57</v>
      </c>
      <c r="C39" s="493"/>
      <c r="D39" s="493"/>
      <c r="E39" s="493"/>
      <c r="F39" s="493"/>
      <c r="G39" s="493"/>
      <c r="H39" s="521" t="s">
        <v>17</v>
      </c>
      <c r="I39" s="522"/>
      <c r="J39" s="522"/>
      <c r="K39" s="522"/>
      <c r="L39" s="522"/>
      <c r="M39" s="522"/>
      <c r="N39" s="523"/>
      <c r="O39" s="482"/>
    </row>
    <row r="40" spans="1:15" ht="4.2" customHeight="1" thickBot="1" thickTop="1">
      <c r="A40" s="481"/>
      <c r="B40" s="504"/>
      <c r="C40" s="493"/>
      <c r="D40" s="493"/>
      <c r="E40" s="493"/>
      <c r="F40" s="493"/>
      <c r="G40" s="493"/>
      <c r="H40" s="493"/>
      <c r="I40" s="493"/>
      <c r="J40" s="493"/>
      <c r="K40" s="493"/>
      <c r="L40" s="493"/>
      <c r="M40" s="493"/>
      <c r="N40" s="493"/>
      <c r="O40" s="482"/>
    </row>
    <row r="41" spans="1:15" ht="10.8" customHeight="1" thickBot="1" thickTop="1">
      <c r="A41" s="481"/>
      <c r="B41" s="504" t="s">
        <v>58</v>
      </c>
      <c r="C41" s="493"/>
      <c r="D41" s="493"/>
      <c r="E41" s="493"/>
      <c r="F41" s="493"/>
      <c r="G41" s="493"/>
      <c r="H41" s="521" t="s">
        <v>17</v>
      </c>
      <c r="I41" s="522"/>
      <c r="J41" s="522"/>
      <c r="K41" s="522"/>
      <c r="L41" s="522"/>
      <c r="M41" s="522"/>
      <c r="N41" s="523"/>
      <c r="O41" s="482"/>
    </row>
    <row r="42" spans="1:15" ht="4.2" customHeight="1" thickTop="1">
      <c r="A42" s="481"/>
      <c r="B42" s="504"/>
      <c r="C42" s="493"/>
      <c r="D42" s="493"/>
      <c r="E42" s="493"/>
      <c r="F42" s="493"/>
      <c r="G42" s="493"/>
      <c r="H42" s="493"/>
      <c r="I42" s="493"/>
      <c r="J42" s="493"/>
      <c r="K42" s="493"/>
      <c r="L42" s="493"/>
      <c r="M42" s="493"/>
      <c r="N42" s="493"/>
      <c r="O42" s="482"/>
    </row>
    <row r="43" spans="1:15" ht="9.6" customHeight="1">
      <c r="A43" s="481"/>
      <c r="B43" s="519" t="s">
        <v>21</v>
      </c>
      <c r="C43" s="520"/>
      <c r="D43" s="520"/>
      <c r="E43" s="520"/>
      <c r="F43" s="520"/>
      <c r="G43" s="520"/>
      <c r="H43" s="520"/>
      <c r="I43" s="520"/>
      <c r="J43" s="520"/>
      <c r="K43" s="520"/>
      <c r="L43" s="520"/>
      <c r="M43" s="520"/>
      <c r="N43" s="520"/>
      <c r="O43" s="472"/>
    </row>
    <row r="44" spans="1:15" ht="4.2" customHeight="1" thickBot="1">
      <c r="A44" s="483"/>
      <c r="B44" s="493"/>
      <c r="C44" s="493"/>
      <c r="D44" s="493"/>
      <c r="E44" s="493"/>
      <c r="F44" s="493"/>
      <c r="G44" s="493"/>
      <c r="H44" s="493"/>
      <c r="I44" s="493"/>
      <c r="J44" s="493"/>
      <c r="K44" s="493"/>
      <c r="L44" s="493"/>
      <c r="M44" s="493"/>
      <c r="N44" s="493"/>
      <c r="O44" s="483"/>
    </row>
    <row r="45" spans="1:15" ht="11.4" thickBot="1" thickTop="1">
      <c r="A45" s="483"/>
      <c r="B45" s="504" t="s">
        <v>54</v>
      </c>
      <c r="C45" s="493"/>
      <c r="D45" s="493"/>
      <c r="E45" s="493"/>
      <c r="F45" s="493"/>
      <c r="G45" s="493"/>
      <c r="H45" s="521" t="s">
        <v>17</v>
      </c>
      <c r="I45" s="522"/>
      <c r="J45" s="522"/>
      <c r="K45" s="522"/>
      <c r="L45" s="522"/>
      <c r="M45" s="522"/>
      <c r="N45" s="523"/>
      <c r="O45" s="483"/>
    </row>
    <row r="46" spans="1:15" ht="4.2" customHeight="1" thickBot="1" thickTop="1">
      <c r="A46" s="483"/>
      <c r="B46" s="504"/>
      <c r="C46" s="493"/>
      <c r="D46" s="493"/>
      <c r="E46" s="499"/>
      <c r="F46" s="499"/>
      <c r="G46" s="499"/>
      <c r="H46" s="509"/>
      <c r="I46" s="510"/>
      <c r="J46" s="511"/>
      <c r="K46" s="493"/>
      <c r="L46" s="493"/>
      <c r="M46" s="493"/>
      <c r="N46" s="493"/>
      <c r="O46" s="483"/>
    </row>
    <row r="47" spans="1:15" ht="11.4" thickBot="1" thickTop="1">
      <c r="A47" s="483"/>
      <c r="B47" s="504" t="s">
        <v>190</v>
      </c>
      <c r="C47" s="493"/>
      <c r="D47" s="493"/>
      <c r="E47" s="493"/>
      <c r="F47" s="493"/>
      <c r="G47" s="493"/>
      <c r="H47" s="521" t="s">
        <v>17</v>
      </c>
      <c r="I47" s="526"/>
      <c r="J47" s="526"/>
      <c r="K47" s="522"/>
      <c r="L47" s="522"/>
      <c r="M47" s="522"/>
      <c r="N47" s="523"/>
      <c r="O47" s="483"/>
    </row>
    <row r="48" spans="1:15" ht="4.2" customHeight="1" thickBot="1" thickTop="1">
      <c r="A48" s="483"/>
      <c r="B48" s="493"/>
      <c r="C48" s="493"/>
      <c r="D48" s="493"/>
      <c r="E48" s="493"/>
      <c r="F48" s="493"/>
      <c r="G48" s="493"/>
      <c r="H48" s="509"/>
      <c r="I48" s="493"/>
      <c r="J48" s="493"/>
      <c r="K48" s="493"/>
      <c r="L48" s="493"/>
      <c r="M48" s="493"/>
      <c r="N48" s="493"/>
      <c r="O48" s="483"/>
    </row>
    <row r="49" spans="1:15" ht="10.8" customHeight="1" thickBot="1" thickTop="1">
      <c r="A49" s="483"/>
      <c r="B49" s="504" t="s">
        <v>55</v>
      </c>
      <c r="C49" s="493"/>
      <c r="D49" s="493"/>
      <c r="E49" s="493"/>
      <c r="F49" s="493"/>
      <c r="G49" s="493"/>
      <c r="H49" s="521" t="s">
        <v>17</v>
      </c>
      <c r="I49" s="522"/>
      <c r="J49" s="522"/>
      <c r="K49" s="522"/>
      <c r="L49" s="522"/>
      <c r="M49" s="522"/>
      <c r="N49" s="523"/>
      <c r="O49" s="483"/>
    </row>
    <row r="50" spans="1:15" ht="4.2" customHeight="1" thickTop="1">
      <c r="A50" s="481"/>
      <c r="B50" s="512"/>
      <c r="C50" s="512"/>
      <c r="D50" s="512"/>
      <c r="E50" s="512"/>
      <c r="F50" s="512"/>
      <c r="G50" s="512"/>
      <c r="H50" s="512"/>
      <c r="I50" s="512"/>
      <c r="J50" s="512"/>
      <c r="K50" s="512"/>
      <c r="L50" s="512"/>
      <c r="M50" s="512"/>
      <c r="N50" s="512"/>
      <c r="O50" s="482"/>
    </row>
    <row r="51" spans="1:15" ht="10.8" customHeight="1">
      <c r="A51" s="481"/>
      <c r="B51" s="504" t="s">
        <v>26</v>
      </c>
      <c r="C51" s="504"/>
      <c r="D51" s="504"/>
      <c r="E51" s="504"/>
      <c r="F51" s="504"/>
      <c r="G51" s="504"/>
      <c r="H51" s="504"/>
      <c r="I51" s="504"/>
      <c r="J51" s="504"/>
      <c r="K51" s="504"/>
      <c r="L51" s="504"/>
      <c r="M51" s="504"/>
      <c r="N51" s="504"/>
      <c r="O51" s="482"/>
    </row>
    <row r="52" spans="1:15" ht="4.2" customHeight="1">
      <c r="A52" s="481"/>
      <c r="B52" s="512"/>
      <c r="C52" s="512"/>
      <c r="D52" s="512"/>
      <c r="E52" s="512"/>
      <c r="F52" s="512"/>
      <c r="G52" s="512"/>
      <c r="H52" s="512"/>
      <c r="I52" s="512"/>
      <c r="J52" s="512"/>
      <c r="K52" s="512"/>
      <c r="L52" s="512"/>
      <c r="M52" s="512"/>
      <c r="N52" s="512"/>
      <c r="O52" s="482"/>
    </row>
    <row r="53" spans="1:15" ht="20.85" customHeight="1">
      <c r="A53" s="481"/>
      <c r="B53" s="528" t="s">
        <v>223</v>
      </c>
      <c r="C53" s="528"/>
      <c r="D53" s="528"/>
      <c r="E53" s="528"/>
      <c r="F53" s="528"/>
      <c r="G53" s="528"/>
      <c r="H53" s="528"/>
      <c r="I53" s="528"/>
      <c r="J53" s="528"/>
      <c r="K53" s="528"/>
      <c r="L53" s="528"/>
      <c r="M53" s="528"/>
      <c r="N53" s="528"/>
      <c r="O53" s="482"/>
    </row>
    <row r="54" spans="1:15" ht="4.2" customHeight="1">
      <c r="A54" s="481"/>
      <c r="B54" s="512"/>
      <c r="C54" s="512"/>
      <c r="D54" s="512"/>
      <c r="E54" s="512"/>
      <c r="F54" s="512"/>
      <c r="G54" s="512"/>
      <c r="H54" s="512"/>
      <c r="I54" s="512"/>
      <c r="J54" s="512"/>
      <c r="K54" s="512"/>
      <c r="L54" s="512"/>
      <c r="M54" s="512"/>
      <c r="N54" s="512"/>
      <c r="O54" s="482"/>
    </row>
    <row r="55" spans="1:15" ht="21.15" customHeight="1">
      <c r="A55" s="483"/>
      <c r="B55" s="527" t="s">
        <v>222</v>
      </c>
      <c r="C55" s="528"/>
      <c r="D55" s="528"/>
      <c r="E55" s="528"/>
      <c r="F55" s="528"/>
      <c r="G55" s="528"/>
      <c r="H55" s="528"/>
      <c r="I55" s="528"/>
      <c r="J55" s="528"/>
      <c r="K55" s="528"/>
      <c r="L55" s="528"/>
      <c r="M55" s="528"/>
      <c r="N55" s="528"/>
      <c r="O55" s="483"/>
    </row>
    <row r="56" spans="1:15" ht="4.2" customHeight="1">
      <c r="A56" s="483"/>
      <c r="B56" s="493"/>
      <c r="C56" s="493"/>
      <c r="D56" s="493"/>
      <c r="E56" s="493"/>
      <c r="F56" s="493"/>
      <c r="G56" s="493"/>
      <c r="H56" s="493"/>
      <c r="I56" s="493"/>
      <c r="J56" s="493"/>
      <c r="K56" s="493"/>
      <c r="L56" s="493"/>
      <c r="M56" s="493"/>
      <c r="N56" s="493"/>
      <c r="O56" s="483"/>
    </row>
    <row r="57" spans="1:15" ht="9.6" customHeight="1">
      <c r="A57" s="481"/>
      <c r="B57" s="519" t="s">
        <v>59</v>
      </c>
      <c r="C57" s="520"/>
      <c r="D57" s="520"/>
      <c r="E57" s="520"/>
      <c r="F57" s="520"/>
      <c r="G57" s="520"/>
      <c r="H57" s="520"/>
      <c r="I57" s="520"/>
      <c r="J57" s="520"/>
      <c r="K57" s="520"/>
      <c r="L57" s="520"/>
      <c r="M57" s="520"/>
      <c r="N57" s="520"/>
      <c r="O57" s="472"/>
    </row>
    <row r="58" spans="1:15" ht="4.2" customHeight="1">
      <c r="A58" s="486"/>
      <c r="B58" s="513"/>
      <c r="C58" s="514"/>
      <c r="D58" s="514"/>
      <c r="E58" s="514"/>
      <c r="F58" s="514"/>
      <c r="G58" s="514"/>
      <c r="H58" s="514"/>
      <c r="I58" s="514"/>
      <c r="J58" s="514"/>
      <c r="K58" s="514"/>
      <c r="L58" s="514"/>
      <c r="M58" s="514"/>
      <c r="N58" s="514"/>
      <c r="O58" s="489"/>
    </row>
    <row r="59" spans="1:15" ht="25.8" customHeight="1">
      <c r="A59" s="481"/>
      <c r="B59" s="524" t="s">
        <v>215</v>
      </c>
      <c r="C59" s="525"/>
      <c r="D59" s="525"/>
      <c r="E59" s="525"/>
      <c r="F59" s="525"/>
      <c r="G59" s="525"/>
      <c r="H59" s="525"/>
      <c r="I59" s="525"/>
      <c r="J59" s="525"/>
      <c r="K59" s="525"/>
      <c r="L59" s="525"/>
      <c r="M59" s="525"/>
      <c r="N59" s="525"/>
      <c r="O59" s="483"/>
    </row>
    <row r="60" spans="1:15" ht="3" customHeight="1" thickBot="1">
      <c r="A60" s="484"/>
      <c r="B60" s="512"/>
      <c r="C60" s="512"/>
      <c r="D60" s="512"/>
      <c r="E60" s="512"/>
      <c r="F60" s="512"/>
      <c r="G60" s="512"/>
      <c r="H60" s="512"/>
      <c r="I60" s="512"/>
      <c r="J60" s="512"/>
      <c r="K60" s="512"/>
      <c r="L60" s="512"/>
      <c r="M60" s="512"/>
      <c r="N60" s="515"/>
      <c r="O60" s="483"/>
    </row>
    <row r="61" spans="1:15" ht="11.25" customHeight="1" thickBot="1" thickTop="1">
      <c r="A61" s="486"/>
      <c r="B61" s="517" t="s">
        <v>25</v>
      </c>
      <c r="C61" s="518"/>
      <c r="D61" s="516"/>
      <c r="E61" s="516"/>
      <c r="F61" s="516"/>
      <c r="G61" s="512"/>
      <c r="H61" s="521" t="s">
        <v>22</v>
      </c>
      <c r="I61" s="522"/>
      <c r="J61" s="522"/>
      <c r="K61" s="522"/>
      <c r="L61" s="522"/>
      <c r="M61" s="522"/>
      <c r="N61" s="523"/>
      <c r="O61" s="483"/>
    </row>
    <row r="62" spans="1:15" ht="3.6" customHeight="1" thickTop="1">
      <c r="A62" s="483"/>
      <c r="B62" s="493"/>
      <c r="C62" s="493"/>
      <c r="D62" s="493"/>
      <c r="E62" s="493"/>
      <c r="F62" s="493"/>
      <c r="G62" s="493"/>
      <c r="H62" s="493"/>
      <c r="I62" s="493"/>
      <c r="J62" s="493"/>
      <c r="K62" s="493"/>
      <c r="L62" s="493"/>
      <c r="M62" s="493"/>
      <c r="N62" s="493"/>
      <c r="O62" s="483"/>
    </row>
    <row r="63" spans="1:15" ht="21.15" customHeight="1">
      <c r="A63" s="483"/>
      <c r="B63" s="528" t="s">
        <v>224</v>
      </c>
      <c r="C63" s="528"/>
      <c r="D63" s="528"/>
      <c r="E63" s="528"/>
      <c r="F63" s="528"/>
      <c r="G63" s="528"/>
      <c r="H63" s="528"/>
      <c r="I63" s="528"/>
      <c r="J63" s="528"/>
      <c r="K63" s="528"/>
      <c r="L63" s="528"/>
      <c r="M63" s="528"/>
      <c r="N63" s="528"/>
      <c r="O63" s="483"/>
    </row>
    <row r="64" spans="1:15" ht="5.55" customHeight="1">
      <c r="A64" s="484"/>
      <c r="B64" s="512"/>
      <c r="C64" s="512"/>
      <c r="D64" s="512"/>
      <c r="E64" s="512"/>
      <c r="F64" s="512"/>
      <c r="G64" s="512"/>
      <c r="H64" s="512"/>
      <c r="I64" s="512"/>
      <c r="J64" s="512"/>
      <c r="K64" s="512"/>
      <c r="L64" s="512"/>
      <c r="M64" s="512"/>
      <c r="N64" s="515"/>
      <c r="O64" s="483"/>
    </row>
    <row r="65" spans="1:15" ht="9.6" customHeight="1">
      <c r="A65" s="481"/>
      <c r="B65" s="519" t="s">
        <v>214</v>
      </c>
      <c r="C65" s="520"/>
      <c r="D65" s="520"/>
      <c r="E65" s="520"/>
      <c r="F65" s="520"/>
      <c r="G65" s="520"/>
      <c r="H65" s="520"/>
      <c r="I65" s="520"/>
      <c r="J65" s="520"/>
      <c r="K65" s="520"/>
      <c r="L65" s="520"/>
      <c r="M65" s="520"/>
      <c r="N65" s="520"/>
      <c r="O65" s="472"/>
    </row>
    <row r="66" spans="1:15" ht="5.55" customHeight="1">
      <c r="A66" s="484"/>
      <c r="B66" s="487"/>
      <c r="C66" s="488"/>
      <c r="D66" s="488"/>
      <c r="E66" s="488"/>
      <c r="F66" s="488"/>
      <c r="G66" s="488"/>
      <c r="H66" s="488"/>
      <c r="I66" s="488"/>
      <c r="J66" s="488"/>
      <c r="K66" s="488"/>
      <c r="L66" s="488"/>
      <c r="M66" s="488"/>
      <c r="N66" s="488"/>
      <c r="O66" s="485"/>
    </row>
    <row r="67" spans="1:15" ht="32.4" customHeight="1">
      <c r="A67" s="483"/>
      <c r="B67" s="527" t="s">
        <v>225</v>
      </c>
      <c r="C67" s="544"/>
      <c r="D67" s="544"/>
      <c r="E67" s="544"/>
      <c r="F67" s="544"/>
      <c r="G67" s="544"/>
      <c r="H67" s="544"/>
      <c r="I67" s="544"/>
      <c r="J67" s="544"/>
      <c r="K67" s="544"/>
      <c r="L67" s="544"/>
      <c r="M67" s="544"/>
      <c r="N67" s="544"/>
      <c r="O67" s="483"/>
    </row>
    <row r="68" spans="1:15" ht="4.2" customHeight="1">
      <c r="A68" s="483"/>
      <c r="B68" s="483"/>
      <c r="C68" s="483"/>
      <c r="D68" s="483"/>
      <c r="E68" s="483"/>
      <c r="F68" s="483"/>
      <c r="G68" s="483"/>
      <c r="H68" s="483"/>
      <c r="I68" s="483"/>
      <c r="J68" s="483"/>
      <c r="K68" s="483"/>
      <c r="L68" s="483"/>
      <c r="M68" s="483"/>
      <c r="N68" s="483"/>
      <c r="O68" s="483"/>
    </row>
  </sheetData>
  <sheetProtection sheet="1" objects="1" scenarios="1" selectLockedCells="1"/>
  <mergeCells count="33">
    <mergeCell ref="B67:N67"/>
    <mergeCell ref="D15:N15"/>
    <mergeCell ref="E12:G12"/>
    <mergeCell ref="E13:G13"/>
    <mergeCell ref="E14:G14"/>
    <mergeCell ref="I12:K12"/>
    <mergeCell ref="I13:M13"/>
    <mergeCell ref="I14:M14"/>
    <mergeCell ref="B65:N65"/>
    <mergeCell ref="B63:N63"/>
    <mergeCell ref="B29:N29"/>
    <mergeCell ref="B33:N33"/>
    <mergeCell ref="H39:N39"/>
    <mergeCell ref="H41:N41"/>
    <mergeCell ref="B53:N53"/>
    <mergeCell ref="I37:J37"/>
    <mergeCell ref="L3:N3"/>
    <mergeCell ref="D21:N21"/>
    <mergeCell ref="B25:N25"/>
    <mergeCell ref="B28:N28"/>
    <mergeCell ref="E3:H3"/>
    <mergeCell ref="B7:N7"/>
    <mergeCell ref="D11:N11"/>
    <mergeCell ref="D17:N17"/>
    <mergeCell ref="D19:N19"/>
    <mergeCell ref="B57:N57"/>
    <mergeCell ref="H61:N61"/>
    <mergeCell ref="B59:N59"/>
    <mergeCell ref="B43:N43"/>
    <mergeCell ref="H45:N45"/>
    <mergeCell ref="H47:N47"/>
    <mergeCell ref="H49:N49"/>
    <mergeCell ref="B55:N55"/>
  </mergeCells>
  <dataValidations count="8">
    <dataValidation type="list" allowBlank="1" showInputMessage="1" showErrorMessage="1" promptTitle="Instructions:" prompt="Click the arrow button to the right._x000a_Choose from the list._x000a_Use scroll bar to see all options." sqref="H45">
      <formula1>"click &amp; choose here, Cell Phone, DDS TaxiTrack, DDS TaxiBook, DDS Pathfinder, MobileKnowledge, MT Data, Piccolo, Radio Dispatch, Tranware, As specified in ""Notes"""</formula1>
    </dataValidation>
    <dataValidation type="list" allowBlank="1" showInputMessage="1" showErrorMessage="1" promptTitle="Instructions:" prompt="Click the arrow button to the right._x000a_Choose from the list." sqref="H47:L47">
      <formula1>"click &amp; choose here, No changes affect reported data, As specified in “Notes”"</formula1>
    </dataValidation>
    <dataValidation type="list" allowBlank="1" showInputMessage="1" showErrorMessage="1" promptTitle="Instructions:" prompt="Click the arrow button to the right._x000a_Choose from the list." sqref="H49:H50 I49:K50">
      <formula1>"click &amp; choose here, Data includes all trips, Data excludes some dispatch methods, Data excludes some types of trips, Some data is missing as specified in ""Notes"", See ""Notes"""</formula1>
    </dataValidation>
    <dataValidation type="list" allowBlank="1" showInputMessage="1" showErrorMessage="1" promptTitle="Instructions:" prompt="Click the arrow button to the right._x000a_Choose from the list." sqref="H61">
      <formula1>"click and choose, No, Yes.  As specified in ""Notes"" below."</formula1>
    </dataValidation>
    <dataValidation type="list" allowBlank="1" showInputMessage="1" showErrorMessage="1" promptTitle="Instructions:" prompt="Click the arrow button to the right._x000a_Choose from the list._x000a_Use scroll bar to see more options." sqref="G37">
      <formula1>"click, 5, 6, 7, 8, 9, 10, 11, 12, 13, 14, 15, 16, 17, 18, 19, 20, n/a, other"</formula1>
    </dataValidation>
    <dataValidation type="list" allowBlank="1" showInputMessage="1" showErrorMessage="1" promptTitle="Instructions:" prompt="Click the arrow button to the right._x000a_Choose from the list._x000a_Use scroll bar to see more options." sqref="I37">
      <formula1>"click, 75, 80, 85, 90, 95, 100, n/a, other"</formula1>
    </dataValidation>
    <dataValidation type="list" allowBlank="1" showInputMessage="1" showErrorMessage="1" promptTitle="Instructions:" prompt="Click the arrow button to the right._x000a_Choose from the list." sqref="H39:N39">
      <formula1>"click &amp; choose here, When passenger initiates contact (e.g. phone rings), When taxi company responds (e.g. answers phone), When trip notice is sent to drivers, When drivers accept the trip, Not applicable, As specified in ""Notes"""</formula1>
    </dataValidation>
    <dataValidation type="list" allowBlank="1" showInputMessage="1" showErrorMessage="1" promptTitle="Instructions:" prompt="Click the arrow button to the right._x000a_Choose from the list." sqref="H41:N41">
      <formula1>"click &amp; choose here, When taxis arrive at pickup spot, When the meter is turned on, Not applicable, As specified in ""Notes"""</formula1>
    </dataValidation>
  </dataValidations>
  <hyperlinks>
    <hyperlink ref="A24:G24" r:id="rId1" display="Email spreadsheet comments and suggestions to ptboard@bc.ca."/>
    <hyperlink ref="B25:N25" r:id="rId2" display="Email feedback or suggestions about the spreadsheets to the ptboard@bc.ca.  We will consider them separately from your application."/>
    <hyperlink ref="E13:G13" r:id="rId3" display="  Application Guide 3: I Want to Add Taxis to My Fleet  "/>
    <hyperlink ref="E14:G14" r:id="rId4" display="  Reference Sheet 16: Operational Taxi Data  "/>
    <hyperlink ref="I14:M14" r:id="rId5" display="  Taxi Standards Project (webpage)  "/>
    <hyperlink ref="I13:M13" r:id="rId6" display="  Passenger Transportation Board website  "/>
  </hyperlinks>
  <printOptions/>
  <pageMargins left="0.47244094488189" right="0.47244094488189" top="0.748031496062992" bottom="0.748031496062992" header="0.31496062992126" footer="0.31496062992126"/>
  <pageSetup horizontalDpi="600" verticalDpi="600" orientation="portrait" copies="2" r:id="rId7"/>
  <headerFooter>
    <oddHeader>&amp;CA:  Applicant's Info
</oddHeader>
    <oddFooter>&amp;L
PTBoard SSA   (updated May 9, 2018)&amp;Cwww.ptboard.bc.ca&amp;RPage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0"/>
  <sheetViews>
    <sheetView defaultGridColor="0" view="pageLayout" colorId="12" workbookViewId="0" topLeftCell="A1">
      <selection activeCell="B9" sqref="B9"/>
    </sheetView>
  </sheetViews>
  <sheetFormatPr defaultColWidth="9.33203125" defaultRowHeight="11.25"/>
  <cols>
    <col min="1" max="1" width="30.66015625" style="1" customWidth="1"/>
    <col min="2" max="13" width="9" style="1" customWidth="1"/>
    <col min="14" max="14" width="10.33203125" style="1" customWidth="1"/>
    <col min="15" max="15" width="8.66015625" style="2" customWidth="1"/>
  </cols>
  <sheetData>
    <row r="1" spans="1:15" ht="9.45" customHeight="1">
      <c r="A1" s="340" t="s">
        <v>127</v>
      </c>
      <c r="B1" s="4"/>
      <c r="C1" s="4"/>
      <c r="D1" s="4"/>
      <c r="E1" s="4"/>
      <c r="F1" s="4"/>
      <c r="G1" s="4"/>
      <c r="H1" s="4"/>
      <c r="I1" s="4"/>
      <c r="J1" s="4"/>
      <c r="K1" s="4"/>
      <c r="L1" s="4"/>
      <c r="M1" s="4"/>
      <c r="N1" s="4"/>
      <c r="O1" s="5"/>
    </row>
    <row r="2" spans="1:15" ht="3.45" customHeight="1">
      <c r="A2" s="8"/>
      <c r="B2" s="8"/>
      <c r="C2" s="8"/>
      <c r="D2" s="8"/>
      <c r="E2" s="8"/>
      <c r="F2" s="8"/>
      <c r="G2" s="8"/>
      <c r="H2" s="8"/>
      <c r="I2" s="8"/>
      <c r="J2" s="8"/>
      <c r="K2" s="8"/>
      <c r="L2" s="8"/>
      <c r="M2" s="8"/>
      <c r="N2" s="8"/>
      <c r="O2" s="9"/>
    </row>
    <row r="3" spans="1:15" ht="13.95" customHeight="1">
      <c r="A3" s="21" t="s">
        <v>64</v>
      </c>
      <c r="B3" s="8"/>
      <c r="C3" s="8"/>
      <c r="D3" s="8"/>
      <c r="E3" s="8"/>
      <c r="F3" s="8"/>
      <c r="G3" s="47" t="s">
        <v>106</v>
      </c>
      <c r="H3" s="8"/>
      <c r="I3" s="8"/>
      <c r="J3" s="8"/>
      <c r="K3" s="8"/>
      <c r="L3" s="8"/>
      <c r="M3" s="8"/>
      <c r="N3" s="8"/>
      <c r="O3" s="309" t="s">
        <v>94</v>
      </c>
    </row>
    <row r="4" spans="1:15" ht="4.8" customHeight="1" thickBot="1">
      <c r="A4" s="8"/>
      <c r="B4" s="8"/>
      <c r="C4" s="8"/>
      <c r="D4" s="8"/>
      <c r="E4" s="8"/>
      <c r="F4" s="8"/>
      <c r="G4" s="8"/>
      <c r="H4" s="8"/>
      <c r="I4" s="8"/>
      <c r="J4" s="8"/>
      <c r="K4" s="8"/>
      <c r="L4" s="8"/>
      <c r="M4" s="8"/>
      <c r="N4" s="8"/>
      <c r="O4" s="9"/>
    </row>
    <row r="5" spans="1:15" ht="13.95" customHeight="1" thickBot="1">
      <c r="A5" s="10" t="s">
        <v>12</v>
      </c>
      <c r="B5" s="568" t="str">
        <f>'A  Applicant Info'!$E$3</f>
        <v>XYZ Taxi Ltd.</v>
      </c>
      <c r="C5" s="569"/>
      <c r="D5" s="569"/>
      <c r="E5" s="569"/>
      <c r="F5" s="569"/>
      <c r="G5" s="570"/>
      <c r="H5" s="23"/>
      <c r="I5" s="24"/>
      <c r="J5" s="11" t="s">
        <v>13</v>
      </c>
      <c r="K5" s="568">
        <f>'A  Applicant Info'!$L$3</f>
        <v>1</v>
      </c>
      <c r="L5" s="569"/>
      <c r="M5" s="569"/>
      <c r="N5" s="570"/>
      <c r="O5" s="23"/>
    </row>
    <row r="6" spans="1:15" ht="3.45" customHeight="1" thickBot="1">
      <c r="A6" s="12"/>
      <c r="B6" s="25"/>
      <c r="C6" s="25"/>
      <c r="D6" s="25"/>
      <c r="E6" s="25"/>
      <c r="F6" s="25"/>
      <c r="G6" s="25"/>
      <c r="H6" s="25"/>
      <c r="I6" s="25"/>
      <c r="J6" s="24"/>
      <c r="K6" s="24"/>
      <c r="L6" s="24"/>
      <c r="M6" s="24"/>
      <c r="N6" s="24"/>
      <c r="O6" s="9"/>
    </row>
    <row r="7" spans="1:15" ht="13.8" customHeight="1" thickTop="1">
      <c r="A7" s="32">
        <v>2018</v>
      </c>
      <c r="B7" s="237" t="s">
        <v>0</v>
      </c>
      <c r="C7" s="237" t="s">
        <v>1</v>
      </c>
      <c r="D7" s="237" t="s">
        <v>2</v>
      </c>
      <c r="E7" s="237" t="s">
        <v>3</v>
      </c>
      <c r="F7" s="237" t="s">
        <v>4</v>
      </c>
      <c r="G7" s="237" t="s">
        <v>5</v>
      </c>
      <c r="H7" s="237" t="s">
        <v>6</v>
      </c>
      <c r="I7" s="237" t="s">
        <v>7</v>
      </c>
      <c r="J7" s="237" t="s">
        <v>8</v>
      </c>
      <c r="K7" s="237" t="s">
        <v>9</v>
      </c>
      <c r="L7" s="237" t="s">
        <v>10</v>
      </c>
      <c r="M7" s="237" t="s">
        <v>11</v>
      </c>
      <c r="N7" s="580">
        <f>A7</f>
        <v>2018</v>
      </c>
      <c r="O7" s="581"/>
    </row>
    <row r="8" spans="1:15" ht="13.95" customHeight="1">
      <c r="A8" s="33" t="s">
        <v>217</v>
      </c>
      <c r="B8" s="26"/>
      <c r="C8" s="26"/>
      <c r="D8" s="26"/>
      <c r="E8" s="26"/>
      <c r="F8" s="26"/>
      <c r="G8" s="26"/>
      <c r="H8" s="26"/>
      <c r="I8" s="26"/>
      <c r="J8" s="26"/>
      <c r="K8" s="26"/>
      <c r="L8" s="26"/>
      <c r="M8" s="26"/>
      <c r="N8" s="27" t="s">
        <v>35</v>
      </c>
      <c r="O8" s="34"/>
    </row>
    <row r="9" spans="1:15" ht="11.25" customHeight="1">
      <c r="A9" s="53" t="s">
        <v>95</v>
      </c>
      <c r="B9" s="41"/>
      <c r="C9" s="41"/>
      <c r="D9" s="41"/>
      <c r="E9" s="41"/>
      <c r="F9" s="41"/>
      <c r="G9" s="41"/>
      <c r="H9" s="41"/>
      <c r="I9" s="41"/>
      <c r="J9" s="41"/>
      <c r="K9" s="41"/>
      <c r="L9" s="41"/>
      <c r="M9" s="41"/>
      <c r="N9" s="55" t="str">
        <f>IF(COUNTIF(B9:M9,"&gt;0")=12,AVERAGE(B9:M9),"")</f>
        <v/>
      </c>
      <c r="O9" s="39"/>
    </row>
    <row r="10" spans="1:15" ht="11.25" customHeight="1" thickBot="1">
      <c r="A10" s="53" t="s">
        <v>96</v>
      </c>
      <c r="B10" s="40"/>
      <c r="C10" s="40"/>
      <c r="D10" s="40"/>
      <c r="E10" s="40"/>
      <c r="F10" s="40"/>
      <c r="G10" s="40"/>
      <c r="H10" s="40"/>
      <c r="I10" s="40"/>
      <c r="J10" s="40"/>
      <c r="K10" s="40"/>
      <c r="L10" s="40"/>
      <c r="M10" s="40"/>
      <c r="N10" s="42" t="str">
        <f>IF(COUNTIF(B10:M10,"&gt;0")=12,AVERAGE(B10:M10),"")</f>
        <v/>
      </c>
      <c r="O10" s="39"/>
    </row>
    <row r="11" spans="1:15" ht="11.25" customHeight="1">
      <c r="A11" s="37" t="s">
        <v>135</v>
      </c>
      <c r="B11" s="38" t="str">
        <f aca="true" t="shared" si="0" ref="B11:I11">IF(COUNTIF(B9:B10,"&gt;0")=2,B10/B9,"")</f>
        <v/>
      </c>
      <c r="C11" s="38" t="str">
        <f t="shared" si="0"/>
        <v/>
      </c>
      <c r="D11" s="38" t="str">
        <f t="shared" si="0"/>
        <v/>
      </c>
      <c r="E11" s="38" t="str">
        <f t="shared" si="0"/>
        <v/>
      </c>
      <c r="F11" s="38" t="str">
        <f t="shared" si="0"/>
        <v/>
      </c>
      <c r="G11" s="38" t="str">
        <f t="shared" si="0"/>
        <v/>
      </c>
      <c r="H11" s="38" t="str">
        <f t="shared" si="0"/>
        <v/>
      </c>
      <c r="I11" s="38" t="str">
        <f t="shared" si="0"/>
        <v/>
      </c>
      <c r="J11" s="38" t="str">
        <f aca="true" t="shared" si="1" ref="J11:L11">IF(COUNTIF(J9:J10,"&gt;0")=2,J10/J9,"")</f>
        <v/>
      </c>
      <c r="K11" s="38" t="str">
        <f t="shared" si="1"/>
        <v/>
      </c>
      <c r="L11" s="38" t="str">
        <f t="shared" si="1"/>
        <v/>
      </c>
      <c r="M11" s="38" t="str">
        <f>IF(COUNTIF(M9:M10,"&gt;0")=2,M10/M9,"")</f>
        <v/>
      </c>
      <c r="N11" s="38" t="str">
        <f>IF(COUNTIF(N9:N10,"&gt;0")=2,N10/N9,"")</f>
        <v/>
      </c>
      <c r="O11" s="39"/>
    </row>
    <row r="12" spans="1:15" ht="13.95" customHeight="1">
      <c r="A12" s="33" t="s">
        <v>37</v>
      </c>
      <c r="B12" s="26"/>
      <c r="C12" s="26"/>
      <c r="D12" s="26"/>
      <c r="E12" s="26"/>
      <c r="F12" s="26"/>
      <c r="G12" s="26"/>
      <c r="H12" s="26"/>
      <c r="I12" s="26"/>
      <c r="J12" s="26"/>
      <c r="K12" s="26"/>
      <c r="L12" s="26"/>
      <c r="M12" s="26"/>
      <c r="N12" s="27" t="s">
        <v>29</v>
      </c>
      <c r="O12" s="34" t="s">
        <v>34</v>
      </c>
    </row>
    <row r="13" spans="1:15" ht="11.25" customHeight="1">
      <c r="A13" s="53" t="s">
        <v>32</v>
      </c>
      <c r="B13" s="276"/>
      <c r="C13" s="276"/>
      <c r="D13" s="276"/>
      <c r="E13" s="276"/>
      <c r="F13" s="276"/>
      <c r="G13" s="276"/>
      <c r="H13" s="276"/>
      <c r="I13" s="276"/>
      <c r="J13" s="276"/>
      <c r="K13" s="276"/>
      <c r="L13" s="276"/>
      <c r="M13" s="276"/>
      <c r="N13" s="277" t="str">
        <f aca="true" t="shared" si="2" ref="N13:N18">IF(COUNTIF(B13:M13,"&gt;0")=12,SUM(B13:M13),"")</f>
        <v/>
      </c>
      <c r="O13" s="43" t="str">
        <f>IF(ISERROR(N13/N18),"",(N13/N18))</f>
        <v/>
      </c>
    </row>
    <row r="14" spans="1:15" ht="11.25" customHeight="1">
      <c r="A14" s="53" t="s">
        <v>133</v>
      </c>
      <c r="B14" s="278"/>
      <c r="C14" s="276"/>
      <c r="D14" s="276"/>
      <c r="E14" s="276"/>
      <c r="F14" s="276"/>
      <c r="G14" s="278"/>
      <c r="H14" s="278"/>
      <c r="I14" s="278"/>
      <c r="J14" s="278"/>
      <c r="K14" s="278"/>
      <c r="L14" s="278"/>
      <c r="M14" s="278"/>
      <c r="N14" s="277" t="str">
        <f t="shared" si="2"/>
        <v/>
      </c>
      <c r="O14" s="44" t="str">
        <f>IF(ISERROR(N14/N18),"",(N14/N18))</f>
        <v/>
      </c>
    </row>
    <row r="15" spans="1:15" ht="11.25" customHeight="1">
      <c r="A15" s="53" t="s">
        <v>31</v>
      </c>
      <c r="B15" s="278"/>
      <c r="C15" s="276"/>
      <c r="D15" s="276"/>
      <c r="E15" s="276"/>
      <c r="F15" s="276"/>
      <c r="G15" s="278"/>
      <c r="H15" s="278"/>
      <c r="I15" s="278"/>
      <c r="J15" s="278"/>
      <c r="K15" s="278"/>
      <c r="L15" s="278"/>
      <c r="M15" s="278"/>
      <c r="N15" s="277" t="str">
        <f t="shared" si="2"/>
        <v/>
      </c>
      <c r="O15" s="44" t="str">
        <f>IF(ISERROR(N15/N18),"",(N15/N18))</f>
        <v/>
      </c>
    </row>
    <row r="16" spans="1:15" ht="11.25" customHeight="1">
      <c r="A16" s="53" t="s">
        <v>30</v>
      </c>
      <c r="B16" s="278"/>
      <c r="C16" s="278"/>
      <c r="D16" s="278"/>
      <c r="E16" s="278"/>
      <c r="F16" s="278"/>
      <c r="G16" s="278"/>
      <c r="H16" s="278"/>
      <c r="I16" s="278"/>
      <c r="J16" s="278"/>
      <c r="K16" s="278"/>
      <c r="L16" s="278"/>
      <c r="M16" s="278"/>
      <c r="N16" s="277" t="str">
        <f t="shared" si="2"/>
        <v/>
      </c>
      <c r="O16" s="44" t="str">
        <f>IF(ISERROR(N16/N18),"",(N16/N18))</f>
        <v/>
      </c>
    </row>
    <row r="17" spans="1:15" ht="11.25" customHeight="1" thickBot="1">
      <c r="A17" s="53" t="s">
        <v>33</v>
      </c>
      <c r="B17" s="279"/>
      <c r="C17" s="276"/>
      <c r="D17" s="276"/>
      <c r="E17" s="276"/>
      <c r="F17" s="276"/>
      <c r="G17" s="279"/>
      <c r="H17" s="279"/>
      <c r="I17" s="279"/>
      <c r="J17" s="279"/>
      <c r="K17" s="279"/>
      <c r="L17" s="279"/>
      <c r="M17" s="279"/>
      <c r="N17" s="277" t="str">
        <f>IF(COUNTIF(B17:M17,"&gt;0")=12,SUM(B17:M17),"")</f>
        <v/>
      </c>
      <c r="O17" s="45" t="str">
        <f>IF(ISERROR(N17/N18),"",(N17/N18))</f>
        <v/>
      </c>
    </row>
    <row r="18" spans="1:15" ht="11.25" customHeight="1">
      <c r="A18" s="37" t="s">
        <v>136</v>
      </c>
      <c r="B18" s="280" t="str">
        <f>IF(SUM(B13:B17)=0,"",SUM(B13:B17))</f>
        <v/>
      </c>
      <c r="C18" s="280" t="str">
        <f aca="true" t="shared" si="3" ref="C18:M18">IF(SUM(C13:C17)=0,"",SUM(C13:C17))</f>
        <v/>
      </c>
      <c r="D18" s="280" t="str">
        <f t="shared" si="3"/>
        <v/>
      </c>
      <c r="E18" s="280" t="str">
        <f t="shared" si="3"/>
        <v/>
      </c>
      <c r="F18" s="280" t="str">
        <f t="shared" si="3"/>
        <v/>
      </c>
      <c r="G18" s="280" t="str">
        <f t="shared" si="3"/>
        <v/>
      </c>
      <c r="H18" s="280" t="str">
        <f t="shared" si="3"/>
        <v/>
      </c>
      <c r="I18" s="280" t="str">
        <f t="shared" si="3"/>
        <v/>
      </c>
      <c r="J18" s="280" t="str">
        <f t="shared" si="3"/>
        <v/>
      </c>
      <c r="K18" s="280" t="str">
        <f t="shared" si="3"/>
        <v/>
      </c>
      <c r="L18" s="280" t="str">
        <f t="shared" si="3"/>
        <v/>
      </c>
      <c r="M18" s="280" t="str">
        <f t="shared" si="3"/>
        <v/>
      </c>
      <c r="N18" s="281" t="str">
        <f t="shared" si="2"/>
        <v/>
      </c>
      <c r="O18" s="46" t="str">
        <f>IF(ISERROR(N18/N18),"",N18/N18)</f>
        <v/>
      </c>
    </row>
    <row r="19" spans="1:15" ht="13.95" customHeight="1">
      <c r="A19" s="33" t="s">
        <v>40</v>
      </c>
      <c r="B19" s="26"/>
      <c r="C19" s="26"/>
      <c r="D19" s="26"/>
      <c r="E19" s="26"/>
      <c r="F19" s="28"/>
      <c r="G19" s="28"/>
      <c r="H19" s="29"/>
      <c r="I19" s="30"/>
      <c r="J19" s="28"/>
      <c r="K19" s="30"/>
      <c r="L19" s="31"/>
      <c r="M19" s="28"/>
      <c r="N19" s="27" t="s">
        <v>35</v>
      </c>
      <c r="O19" s="34"/>
    </row>
    <row r="20" spans="1:15" ht="11.25" customHeight="1">
      <c r="A20" s="37" t="s">
        <v>41</v>
      </c>
      <c r="B20" s="49"/>
      <c r="C20" s="49"/>
      <c r="D20" s="49"/>
      <c r="E20" s="49"/>
      <c r="F20" s="49"/>
      <c r="G20" s="49"/>
      <c r="H20" s="49"/>
      <c r="I20" s="49"/>
      <c r="J20" s="49"/>
      <c r="K20" s="49"/>
      <c r="L20" s="49"/>
      <c r="M20" s="49"/>
      <c r="N20" s="42" t="str">
        <f aca="true" t="shared" si="4" ref="N20:N25">IF(COUNTIF(B20:M20,"&gt;0")=12,AVERAGE(B20:M20),"")</f>
        <v/>
      </c>
      <c r="O20" s="35"/>
    </row>
    <row r="21" spans="1:15" ht="11.25" customHeight="1" thickBot="1">
      <c r="A21" s="37" t="str">
        <f>CONCATENATE('A  Applicant Info'!$I$37,"th Percentile (minutes)")</f>
        <v>85th Percentile (minutes)</v>
      </c>
      <c r="B21" s="50"/>
      <c r="C21" s="50"/>
      <c r="D21" s="50"/>
      <c r="E21" s="50"/>
      <c r="F21" s="50"/>
      <c r="G21" s="50"/>
      <c r="H21" s="50"/>
      <c r="I21" s="50"/>
      <c r="J21" s="50"/>
      <c r="K21" s="50"/>
      <c r="L21" s="50"/>
      <c r="M21" s="50"/>
      <c r="N21" s="55" t="str">
        <f t="shared" si="4"/>
        <v/>
      </c>
      <c r="O21" s="34" t="s">
        <v>34</v>
      </c>
    </row>
    <row r="22" spans="1:15" ht="11.25" customHeight="1" thickBot="1">
      <c r="A22" s="53" t="s">
        <v>46</v>
      </c>
      <c r="B22" s="282"/>
      <c r="C22" s="282"/>
      <c r="D22" s="282"/>
      <c r="E22" s="282"/>
      <c r="F22" s="282"/>
      <c r="G22" s="282"/>
      <c r="H22" s="282"/>
      <c r="I22" s="282"/>
      <c r="J22" s="282"/>
      <c r="K22" s="282"/>
      <c r="L22" s="282"/>
      <c r="M22" s="282"/>
      <c r="N22" s="277" t="str">
        <f t="shared" si="4"/>
        <v/>
      </c>
      <c r="O22" s="43" t="str">
        <f>IF(ISERROR(N22/N25),"",N22/N25)</f>
        <v/>
      </c>
    </row>
    <row r="23" spans="1:15" ht="11.25" customHeight="1" thickBot="1">
      <c r="A23" s="53" t="s">
        <v>91</v>
      </c>
      <c r="B23" s="278"/>
      <c r="C23" s="282"/>
      <c r="D23" s="282"/>
      <c r="E23" s="282"/>
      <c r="F23" s="282"/>
      <c r="G23" s="278"/>
      <c r="H23" s="278"/>
      <c r="I23" s="278"/>
      <c r="J23" s="278"/>
      <c r="K23" s="278"/>
      <c r="L23" s="278"/>
      <c r="M23" s="278"/>
      <c r="N23" s="277" t="str">
        <f t="shared" si="4"/>
        <v/>
      </c>
      <c r="O23" s="44" t="str">
        <f>IF(ISERROR(N23/N25),"",N23/N25)</f>
        <v/>
      </c>
    </row>
    <row r="24" spans="1:15" ht="11.25" customHeight="1" thickBot="1">
      <c r="A24" s="53" t="s">
        <v>47</v>
      </c>
      <c r="B24" s="279"/>
      <c r="C24" s="282"/>
      <c r="D24" s="282"/>
      <c r="E24" s="282"/>
      <c r="F24" s="282"/>
      <c r="G24" s="279"/>
      <c r="H24" s="279"/>
      <c r="I24" s="279"/>
      <c r="J24" s="279"/>
      <c r="K24" s="279"/>
      <c r="L24" s="279"/>
      <c r="M24" s="279"/>
      <c r="N24" s="277" t="str">
        <f t="shared" si="4"/>
        <v/>
      </c>
      <c r="O24" s="45" t="str">
        <f>IF(ISERROR(N24/N25),"",N24/N25)</f>
        <v/>
      </c>
    </row>
    <row r="25" spans="1:15" ht="11.25" customHeight="1" thickBot="1">
      <c r="A25" s="48" t="s">
        <v>137</v>
      </c>
      <c r="B25" s="283" t="str">
        <f aca="true" t="shared" si="5" ref="B25:G25">IF(SUM(B22:B24)=0,"",SUM(B22:B24))</f>
        <v/>
      </c>
      <c r="C25" s="283" t="str">
        <f t="shared" si="5"/>
        <v/>
      </c>
      <c r="D25" s="283" t="str">
        <f t="shared" si="5"/>
        <v/>
      </c>
      <c r="E25" s="283" t="str">
        <f t="shared" si="5"/>
        <v/>
      </c>
      <c r="F25" s="283" t="str">
        <f t="shared" si="5"/>
        <v/>
      </c>
      <c r="G25" s="283" t="str">
        <f t="shared" si="5"/>
        <v/>
      </c>
      <c r="H25" s="283" t="str">
        <f aca="true" t="shared" si="6" ref="H25:M25">IF(SUM(H22:H24)=0,"",SUM(H22:H24))</f>
        <v/>
      </c>
      <c r="I25" s="283" t="str">
        <f t="shared" si="6"/>
        <v/>
      </c>
      <c r="J25" s="283" t="str">
        <f t="shared" si="6"/>
        <v/>
      </c>
      <c r="K25" s="283" t="str">
        <f t="shared" si="6"/>
        <v/>
      </c>
      <c r="L25" s="283" t="str">
        <f t="shared" si="6"/>
        <v/>
      </c>
      <c r="M25" s="283" t="str">
        <f t="shared" si="6"/>
        <v/>
      </c>
      <c r="N25" s="284" t="str">
        <f t="shared" si="4"/>
        <v/>
      </c>
      <c r="O25" s="51" t="str">
        <f>IF(ISERROR(N25/N25),"",N25/N25)</f>
        <v/>
      </c>
    </row>
    <row r="26" spans="1:15" ht="11.25" customHeight="1" thickBot="1" thickTop="1">
      <c r="A26" s="19"/>
      <c r="B26" s="20"/>
      <c r="C26" s="20"/>
      <c r="D26" s="20"/>
      <c r="E26" s="20"/>
      <c r="F26" s="20"/>
      <c r="G26" s="20"/>
      <c r="H26" s="20"/>
      <c r="I26" s="20"/>
      <c r="J26" s="20"/>
      <c r="K26" s="20"/>
      <c r="L26" s="20"/>
      <c r="M26" s="20"/>
      <c r="N26" s="20"/>
      <c r="O26" s="20"/>
    </row>
    <row r="27" spans="1:15" ht="13.8" customHeight="1" thickTop="1">
      <c r="A27" s="52">
        <f>A7-1</f>
        <v>2017</v>
      </c>
      <c r="B27" s="36" t="str">
        <f>B7</f>
        <v>Jan.</v>
      </c>
      <c r="C27" s="36" t="str">
        <f aca="true" t="shared" si="7" ref="C27:M27">C7</f>
        <v>Feb.</v>
      </c>
      <c r="D27" s="36" t="str">
        <f t="shared" si="7"/>
        <v>Mar.</v>
      </c>
      <c r="E27" s="36" t="str">
        <f t="shared" si="7"/>
        <v>Apr.</v>
      </c>
      <c r="F27" s="36" t="str">
        <f t="shared" si="7"/>
        <v>May</v>
      </c>
      <c r="G27" s="36" t="str">
        <f t="shared" si="7"/>
        <v>Jun.</v>
      </c>
      <c r="H27" s="36" t="str">
        <f t="shared" si="7"/>
        <v>Jul.</v>
      </c>
      <c r="I27" s="36" t="str">
        <f t="shared" si="7"/>
        <v>Aug.</v>
      </c>
      <c r="J27" s="36" t="str">
        <f t="shared" si="7"/>
        <v>Sep.</v>
      </c>
      <c r="K27" s="36" t="str">
        <f t="shared" si="7"/>
        <v>Oct.</v>
      </c>
      <c r="L27" s="36" t="str">
        <f t="shared" si="7"/>
        <v>Nov.</v>
      </c>
      <c r="M27" s="36" t="str">
        <f t="shared" si="7"/>
        <v>Dec.</v>
      </c>
      <c r="N27" s="580">
        <f>A27</f>
        <v>2017</v>
      </c>
      <c r="O27" s="581"/>
    </row>
    <row r="28" spans="1:15" ht="11.25" customHeight="1">
      <c r="A28" s="33" t="str">
        <f aca="true" t="shared" si="8" ref="A28:A45">A8</f>
        <v>Regular Taxis On Shift</v>
      </c>
      <c r="B28" s="26"/>
      <c r="C28" s="26"/>
      <c r="D28" s="26"/>
      <c r="E28" s="26"/>
      <c r="F28" s="26"/>
      <c r="G28" s="26"/>
      <c r="H28" s="26"/>
      <c r="I28" s="26"/>
      <c r="J28" s="26"/>
      <c r="K28" s="26"/>
      <c r="L28" s="26"/>
      <c r="M28" s="26"/>
      <c r="N28" s="27" t="str">
        <f>N8</f>
        <v>Averages</v>
      </c>
      <c r="O28" s="34"/>
    </row>
    <row r="29" spans="1:15" ht="11.25" customHeight="1">
      <c r="A29" s="54" t="str">
        <f t="shared" si="8"/>
        <v>Maximum Regular Taxis (PT Licence)</v>
      </c>
      <c r="B29" s="41"/>
      <c r="C29" s="41"/>
      <c r="D29" s="41"/>
      <c r="E29" s="41"/>
      <c r="F29" s="41"/>
      <c r="G29" s="41"/>
      <c r="H29" s="41"/>
      <c r="I29" s="41"/>
      <c r="J29" s="41"/>
      <c r="K29" s="41"/>
      <c r="L29" s="41"/>
      <c r="M29" s="41"/>
      <c r="N29" s="55" t="str">
        <f>IF(COUNTIF(B29:M29,"&gt;0")=12,AVERAGE(B29:M29),"")</f>
        <v/>
      </c>
      <c r="O29" s="39"/>
    </row>
    <row r="30" spans="1:15" ht="11.25" customHeight="1" thickBot="1">
      <c r="A30" s="54" t="str">
        <f t="shared" si="8"/>
        <v>Regular Taxis On Shift (daily average)</v>
      </c>
      <c r="B30" s="40"/>
      <c r="C30" s="40"/>
      <c r="D30" s="40"/>
      <c r="E30" s="40"/>
      <c r="F30" s="40"/>
      <c r="G30" s="40"/>
      <c r="H30" s="40"/>
      <c r="I30" s="40"/>
      <c r="J30" s="40"/>
      <c r="K30" s="40"/>
      <c r="L30" s="40"/>
      <c r="M30" s="40"/>
      <c r="N30" s="42" t="str">
        <f>IF(COUNTIF(B30:M30,"&gt;0")=12,AVERAGE(B30:M30),"")</f>
        <v/>
      </c>
      <c r="O30" s="39"/>
    </row>
    <row r="31" spans="1:15" ht="11.25" customHeight="1">
      <c r="A31" s="37" t="str">
        <f t="shared" si="8"/>
        <v>Use of Regular Taxi Fleet</v>
      </c>
      <c r="B31" s="38" t="str">
        <f aca="true" t="shared" si="9" ref="B31:N31">IF(COUNTIF(B29:B30,"&gt;0")=2,B30/B29,"")</f>
        <v/>
      </c>
      <c r="C31" s="38" t="str">
        <f t="shared" si="9"/>
        <v/>
      </c>
      <c r="D31" s="38" t="str">
        <f t="shared" si="9"/>
        <v/>
      </c>
      <c r="E31" s="38" t="str">
        <f t="shared" si="9"/>
        <v/>
      </c>
      <c r="F31" s="38" t="str">
        <f t="shared" si="9"/>
        <v/>
      </c>
      <c r="G31" s="38" t="str">
        <f t="shared" si="9"/>
        <v/>
      </c>
      <c r="H31" s="38" t="str">
        <f t="shared" si="9"/>
        <v/>
      </c>
      <c r="I31" s="38" t="str">
        <f t="shared" si="9"/>
        <v/>
      </c>
      <c r="J31" s="38" t="str">
        <f t="shared" si="9"/>
        <v/>
      </c>
      <c r="K31" s="38" t="str">
        <f t="shared" si="9"/>
        <v/>
      </c>
      <c r="L31" s="38" t="str">
        <f t="shared" si="9"/>
        <v/>
      </c>
      <c r="M31" s="38" t="str">
        <f t="shared" si="9"/>
        <v/>
      </c>
      <c r="N31" s="38" t="str">
        <f t="shared" si="9"/>
        <v/>
      </c>
      <c r="O31" s="39"/>
    </row>
    <row r="32" spans="1:15" ht="11.25" customHeight="1">
      <c r="A32" s="33" t="str">
        <f t="shared" si="8"/>
        <v>Trip Volumes</v>
      </c>
      <c r="B32" s="26"/>
      <c r="C32" s="26"/>
      <c r="D32" s="26"/>
      <c r="E32" s="26"/>
      <c r="F32" s="26"/>
      <c r="G32" s="26"/>
      <c r="H32" s="26"/>
      <c r="I32" s="26"/>
      <c r="J32" s="26"/>
      <c r="K32" s="26"/>
      <c r="L32" s="26"/>
      <c r="M32" s="26"/>
      <c r="N32" s="27" t="str">
        <f>N12</f>
        <v>Totals</v>
      </c>
      <c r="O32" s="34" t="str">
        <f>O12</f>
        <v>Portion</v>
      </c>
    </row>
    <row r="33" spans="1:15" ht="11.25" customHeight="1">
      <c r="A33" s="54" t="str">
        <f t="shared" si="8"/>
        <v>Flag Trips</v>
      </c>
      <c r="B33" s="276"/>
      <c r="C33" s="276"/>
      <c r="D33" s="276"/>
      <c r="E33" s="276"/>
      <c r="F33" s="276"/>
      <c r="G33" s="276"/>
      <c r="H33" s="276"/>
      <c r="I33" s="276"/>
      <c r="J33" s="276"/>
      <c r="K33" s="276"/>
      <c r="L33" s="276"/>
      <c r="M33" s="276"/>
      <c r="N33" s="277" t="str">
        <f aca="true" t="shared" si="10" ref="N33:N38">IF(COUNTIF(B33:M33,"&gt;0")=12,SUM(B33:M33),"")</f>
        <v/>
      </c>
      <c r="O33" s="43" t="str">
        <f>IF(ISERROR(N33/N38),"",(N33/N38))</f>
        <v/>
      </c>
    </row>
    <row r="34" spans="1:15" ht="11.25" customHeight="1">
      <c r="A34" s="54" t="str">
        <f t="shared" si="8"/>
        <v>Regular Dispatch Trips</v>
      </c>
      <c r="B34" s="278"/>
      <c r="C34" s="278"/>
      <c r="D34" s="278"/>
      <c r="E34" s="278"/>
      <c r="F34" s="278"/>
      <c r="G34" s="278"/>
      <c r="H34" s="278"/>
      <c r="I34" s="278"/>
      <c r="J34" s="278"/>
      <c r="K34" s="278"/>
      <c r="L34" s="278"/>
      <c r="M34" s="278"/>
      <c r="N34" s="277" t="str">
        <f t="shared" si="10"/>
        <v/>
      </c>
      <c r="O34" s="44" t="str">
        <f>IF(ISERROR(N34/N38),"",(N34/N38))</f>
        <v/>
      </c>
    </row>
    <row r="35" spans="1:15" ht="11.25" customHeight="1">
      <c r="A35" s="54" t="str">
        <f t="shared" si="8"/>
        <v>Other Trips (1)</v>
      </c>
      <c r="B35" s="278"/>
      <c r="C35" s="278"/>
      <c r="D35" s="278"/>
      <c r="E35" s="278"/>
      <c r="F35" s="278"/>
      <c r="G35" s="278"/>
      <c r="H35" s="278"/>
      <c r="I35" s="278"/>
      <c r="J35" s="278"/>
      <c r="K35" s="278"/>
      <c r="L35" s="278"/>
      <c r="M35" s="278"/>
      <c r="N35" s="277" t="str">
        <f t="shared" si="10"/>
        <v/>
      </c>
      <c r="O35" s="44" t="str">
        <f>IF(ISERROR(N35/N38),"",(N35/N38))</f>
        <v/>
      </c>
    </row>
    <row r="36" spans="1:15" ht="11.25" customHeight="1">
      <c r="A36" s="54" t="str">
        <f t="shared" si="8"/>
        <v>Other Trips (2)</v>
      </c>
      <c r="B36" s="278"/>
      <c r="C36" s="278"/>
      <c r="D36" s="278"/>
      <c r="E36" s="278"/>
      <c r="F36" s="278"/>
      <c r="G36" s="278"/>
      <c r="H36" s="278"/>
      <c r="I36" s="278"/>
      <c r="J36" s="278"/>
      <c r="K36" s="278"/>
      <c r="L36" s="278"/>
      <c r="M36" s="278"/>
      <c r="N36" s="277" t="str">
        <f t="shared" si="10"/>
        <v/>
      </c>
      <c r="O36" s="44" t="str">
        <f>IF(ISERROR(N36/N38),"",(N36/N38))</f>
        <v/>
      </c>
    </row>
    <row r="37" spans="1:15" ht="11.25" customHeight="1" thickBot="1">
      <c r="A37" s="54" t="str">
        <f t="shared" si="8"/>
        <v>No Loads</v>
      </c>
      <c r="B37" s="279"/>
      <c r="C37" s="279"/>
      <c r="D37" s="279"/>
      <c r="E37" s="279"/>
      <c r="F37" s="279"/>
      <c r="G37" s="279"/>
      <c r="H37" s="279"/>
      <c r="I37" s="279"/>
      <c r="J37" s="279"/>
      <c r="K37" s="279"/>
      <c r="L37" s="279"/>
      <c r="M37" s="279"/>
      <c r="N37" s="277" t="str">
        <f t="shared" si="10"/>
        <v/>
      </c>
      <c r="O37" s="45" t="str">
        <f>IF(ISERROR(N37/N38),"",(N37/N38))</f>
        <v/>
      </c>
    </row>
    <row r="38" spans="1:15" ht="11.25" customHeight="1">
      <c r="A38" s="37" t="str">
        <f t="shared" si="8"/>
        <v>Total Regular Taxi Trips</v>
      </c>
      <c r="B38" s="280" t="str">
        <f aca="true" t="shared" si="11" ref="B38:M38">IF(SUM(B33:B37)=0,"",SUM(B33:B37))</f>
        <v/>
      </c>
      <c r="C38" s="280" t="str">
        <f t="shared" si="11"/>
        <v/>
      </c>
      <c r="D38" s="280" t="str">
        <f t="shared" si="11"/>
        <v/>
      </c>
      <c r="E38" s="280" t="str">
        <f t="shared" si="11"/>
        <v/>
      </c>
      <c r="F38" s="280" t="str">
        <f t="shared" si="11"/>
        <v/>
      </c>
      <c r="G38" s="280" t="str">
        <f t="shared" si="11"/>
        <v/>
      </c>
      <c r="H38" s="280" t="str">
        <f t="shared" si="11"/>
        <v/>
      </c>
      <c r="I38" s="280" t="str">
        <f t="shared" si="11"/>
        <v/>
      </c>
      <c r="J38" s="280" t="str">
        <f t="shared" si="11"/>
        <v/>
      </c>
      <c r="K38" s="280" t="str">
        <f t="shared" si="11"/>
        <v/>
      </c>
      <c r="L38" s="280" t="str">
        <f t="shared" si="11"/>
        <v/>
      </c>
      <c r="M38" s="280" t="str">
        <f t="shared" si="11"/>
        <v/>
      </c>
      <c r="N38" s="281" t="str">
        <f t="shared" si="10"/>
        <v/>
      </c>
      <c r="O38" s="46" t="str">
        <f>IF(ISERROR(N38/N38),"",N38/N38)</f>
        <v/>
      </c>
    </row>
    <row r="39" spans="1:15" ht="11.25" customHeight="1">
      <c r="A39" s="33" t="str">
        <f t="shared" si="8"/>
        <v>Response Times (dispatch to pickup)</v>
      </c>
      <c r="B39" s="26"/>
      <c r="C39" s="26"/>
      <c r="D39" s="26"/>
      <c r="E39" s="26"/>
      <c r="F39" s="28"/>
      <c r="G39" s="28"/>
      <c r="H39" s="29"/>
      <c r="I39" s="30"/>
      <c r="J39" s="28"/>
      <c r="K39" s="30"/>
      <c r="L39" s="31"/>
      <c r="M39" s="28"/>
      <c r="N39" s="27" t="str">
        <f>N19</f>
        <v>Averages</v>
      </c>
      <c r="O39" s="34"/>
    </row>
    <row r="40" spans="1:15" ht="11.25" customHeight="1">
      <c r="A40" s="37" t="str">
        <f t="shared" si="8"/>
        <v>Average (minutes)</v>
      </c>
      <c r="B40" s="49"/>
      <c r="C40" s="49"/>
      <c r="D40" s="49"/>
      <c r="E40" s="49"/>
      <c r="F40" s="49"/>
      <c r="G40" s="49"/>
      <c r="H40" s="49"/>
      <c r="I40" s="49"/>
      <c r="J40" s="49"/>
      <c r="K40" s="49"/>
      <c r="L40" s="49"/>
      <c r="M40" s="49"/>
      <c r="N40" s="42" t="str">
        <f aca="true" t="shared" si="12" ref="N40:N45">IF(COUNTIF(B40:M40,"&gt;0")=12,AVERAGE(B40:M40),"")</f>
        <v/>
      </c>
      <c r="O40" s="35"/>
    </row>
    <row r="41" spans="1:15" ht="11.25" customHeight="1" thickBot="1">
      <c r="A41" s="37" t="str">
        <f t="shared" si="8"/>
        <v>85th Percentile (minutes)</v>
      </c>
      <c r="B41" s="50"/>
      <c r="C41" s="50"/>
      <c r="D41" s="50"/>
      <c r="E41" s="50"/>
      <c r="F41" s="50"/>
      <c r="G41" s="50"/>
      <c r="H41" s="50"/>
      <c r="I41" s="50"/>
      <c r="J41" s="50"/>
      <c r="K41" s="50"/>
      <c r="L41" s="50"/>
      <c r="M41" s="50"/>
      <c r="N41" s="55" t="str">
        <f t="shared" si="12"/>
        <v/>
      </c>
      <c r="O41" s="34" t="str">
        <f>O21</f>
        <v>Portion</v>
      </c>
    </row>
    <row r="42" spans="1:15" ht="11.25" customHeight="1">
      <c r="A42" s="54" t="str">
        <f t="shared" si="8"/>
        <v>Pickup &lt; 10 minutes</v>
      </c>
      <c r="B42" s="282"/>
      <c r="C42" s="282"/>
      <c r="D42" s="282"/>
      <c r="E42" s="282"/>
      <c r="F42" s="282"/>
      <c r="G42" s="282"/>
      <c r="H42" s="282"/>
      <c r="I42" s="282"/>
      <c r="J42" s="282"/>
      <c r="K42" s="282"/>
      <c r="L42" s="282"/>
      <c r="M42" s="282"/>
      <c r="N42" s="277" t="str">
        <f t="shared" si="12"/>
        <v/>
      </c>
      <c r="O42" s="43" t="str">
        <f>IF(ISERROR(N42/N45),"",N42/N45)</f>
        <v/>
      </c>
    </row>
    <row r="43" spans="1:15" ht="11.25" customHeight="1">
      <c r="A43" s="54" t="str">
        <f t="shared" si="8"/>
        <v>Pickup in 10 to 15 minutes</v>
      </c>
      <c r="B43" s="278"/>
      <c r="C43" s="278"/>
      <c r="D43" s="278"/>
      <c r="E43" s="278"/>
      <c r="F43" s="278"/>
      <c r="G43" s="278"/>
      <c r="H43" s="278"/>
      <c r="I43" s="278"/>
      <c r="J43" s="278"/>
      <c r="K43" s="278"/>
      <c r="L43" s="278"/>
      <c r="M43" s="278"/>
      <c r="N43" s="277" t="str">
        <f t="shared" si="12"/>
        <v/>
      </c>
      <c r="O43" s="44" t="str">
        <f>IF(ISERROR(N43/N45),"",N43/N45)</f>
        <v/>
      </c>
    </row>
    <row r="44" spans="1:15" ht="11.25" customHeight="1" thickBot="1">
      <c r="A44" s="54" t="str">
        <f t="shared" si="8"/>
        <v>Pickup &gt; 15 minutes</v>
      </c>
      <c r="B44" s="279"/>
      <c r="C44" s="279"/>
      <c r="D44" s="279"/>
      <c r="E44" s="279"/>
      <c r="F44" s="279"/>
      <c r="G44" s="279"/>
      <c r="H44" s="279"/>
      <c r="I44" s="279"/>
      <c r="J44" s="279"/>
      <c r="K44" s="279"/>
      <c r="L44" s="279"/>
      <c r="M44" s="279"/>
      <c r="N44" s="277" t="str">
        <f t="shared" si="12"/>
        <v/>
      </c>
      <c r="O44" s="45" t="str">
        <f>IF(ISERROR(N44/N45),"",N44/N45)</f>
        <v/>
      </c>
    </row>
    <row r="45" spans="1:15" ht="11.25" customHeight="1" thickBot="1">
      <c r="A45" s="48" t="str">
        <f t="shared" si="8"/>
        <v>Total Regular Dispatch Trips</v>
      </c>
      <c r="B45" s="283" t="str">
        <f aca="true" t="shared" si="13" ref="B45:G45">IF(SUM(B42:B44)=0,"",SUM(B42:B44))</f>
        <v/>
      </c>
      <c r="C45" s="283" t="str">
        <f t="shared" si="13"/>
        <v/>
      </c>
      <c r="D45" s="283" t="str">
        <f t="shared" si="13"/>
        <v/>
      </c>
      <c r="E45" s="283" t="str">
        <f t="shared" si="13"/>
        <v/>
      </c>
      <c r="F45" s="283" t="str">
        <f t="shared" si="13"/>
        <v/>
      </c>
      <c r="G45" s="283" t="str">
        <f t="shared" si="13"/>
        <v/>
      </c>
      <c r="H45" s="283" t="str">
        <f aca="true" t="shared" si="14" ref="H45:M45">IF(SUM(H42:H44)=0,"",SUM(H42:H44))</f>
        <v/>
      </c>
      <c r="I45" s="283" t="str">
        <f t="shared" si="14"/>
        <v/>
      </c>
      <c r="J45" s="283" t="str">
        <f t="shared" si="14"/>
        <v/>
      </c>
      <c r="K45" s="283" t="str">
        <f t="shared" si="14"/>
        <v/>
      </c>
      <c r="L45" s="283" t="str">
        <f t="shared" si="14"/>
        <v/>
      </c>
      <c r="M45" s="283" t="str">
        <f t="shared" si="14"/>
        <v/>
      </c>
      <c r="N45" s="284" t="str">
        <f t="shared" si="12"/>
        <v/>
      </c>
      <c r="O45" s="51" t="str">
        <f>IF(ISERROR(N45/N45),"",N45/N45)</f>
        <v/>
      </c>
    </row>
    <row r="46" spans="1:15" ht="4.8" customHeight="1" thickTop="1">
      <c r="A46" s="8"/>
      <c r="B46" s="8"/>
      <c r="C46" s="8"/>
      <c r="D46" s="8"/>
      <c r="E46" s="8"/>
      <c r="F46" s="8"/>
      <c r="G46" s="8"/>
      <c r="H46" s="8"/>
      <c r="I46" s="8"/>
      <c r="J46" s="8"/>
      <c r="K46" s="8"/>
      <c r="L46" s="8"/>
      <c r="M46" s="8"/>
      <c r="N46" s="8"/>
      <c r="O46" s="9"/>
    </row>
    <row r="47" spans="1:15" ht="13.2" customHeight="1">
      <c r="A47" s="21" t="s">
        <v>65</v>
      </c>
      <c r="B47" s="8"/>
      <c r="C47" s="8"/>
      <c r="D47" s="8"/>
      <c r="E47" s="8"/>
      <c r="F47" s="8"/>
      <c r="G47" s="47" t="s">
        <v>107</v>
      </c>
      <c r="H47" s="8"/>
      <c r="I47" s="8"/>
      <c r="J47" s="8"/>
      <c r="K47" s="8"/>
      <c r="L47" s="8"/>
      <c r="M47" s="8"/>
      <c r="N47" s="8"/>
      <c r="O47" s="309" t="str">
        <f>$O$3</f>
        <v>sedans &amp; other regular taxis only</v>
      </c>
    </row>
    <row r="48" spans="1:15" ht="3.45" customHeight="1" thickBot="1">
      <c r="A48" s="8"/>
      <c r="B48" s="8"/>
      <c r="C48" s="8"/>
      <c r="D48" s="8"/>
      <c r="E48" s="8"/>
      <c r="F48" s="8"/>
      <c r="G48" s="8"/>
      <c r="H48" s="8"/>
      <c r="I48" s="8"/>
      <c r="J48" s="8"/>
      <c r="K48" s="8"/>
      <c r="L48" s="8"/>
      <c r="M48" s="8"/>
      <c r="N48" s="8"/>
      <c r="O48" s="9"/>
    </row>
    <row r="49" spans="1:15" ht="13.8" customHeight="1" thickBot="1">
      <c r="A49" s="10" t="s">
        <v>12</v>
      </c>
      <c r="B49" s="563" t="str">
        <f>'A  Applicant Info'!$E$3</f>
        <v>XYZ Taxi Ltd.</v>
      </c>
      <c r="C49" s="569"/>
      <c r="D49" s="569"/>
      <c r="E49" s="569"/>
      <c r="F49" s="569"/>
      <c r="G49" s="570"/>
      <c r="H49" s="23"/>
      <c r="I49" s="24"/>
      <c r="J49" s="11" t="s">
        <v>13</v>
      </c>
      <c r="K49" s="563">
        <f>'A  Applicant Info'!$L$3</f>
        <v>1</v>
      </c>
      <c r="L49" s="569"/>
      <c r="M49" s="569"/>
      <c r="N49" s="570"/>
      <c r="O49" s="23"/>
    </row>
    <row r="50" spans="1:15" ht="3" customHeight="1" thickBot="1">
      <c r="A50" s="12"/>
      <c r="B50" s="25"/>
      <c r="C50" s="25"/>
      <c r="D50" s="25"/>
      <c r="E50" s="25"/>
      <c r="F50" s="25"/>
      <c r="G50" s="25"/>
      <c r="H50" s="25"/>
      <c r="I50" s="25"/>
      <c r="J50" s="24"/>
      <c r="K50" s="24"/>
      <c r="L50" s="24"/>
      <c r="M50" s="24"/>
      <c r="N50" s="24"/>
      <c r="O50" s="9"/>
    </row>
    <row r="51" spans="1:15" ht="13.8" customHeight="1" thickTop="1">
      <c r="A51" s="52">
        <f>A27-1</f>
        <v>2016</v>
      </c>
      <c r="B51" s="36" t="str">
        <f>B27</f>
        <v>Jan.</v>
      </c>
      <c r="C51" s="36" t="str">
        <f aca="true" t="shared" si="15" ref="C51:M51">C27</f>
        <v>Feb.</v>
      </c>
      <c r="D51" s="36" t="str">
        <f t="shared" si="15"/>
        <v>Mar.</v>
      </c>
      <c r="E51" s="36" t="str">
        <f t="shared" si="15"/>
        <v>Apr.</v>
      </c>
      <c r="F51" s="36" t="str">
        <f t="shared" si="15"/>
        <v>May</v>
      </c>
      <c r="G51" s="36" t="str">
        <f t="shared" si="15"/>
        <v>Jun.</v>
      </c>
      <c r="H51" s="36" t="str">
        <f>H27</f>
        <v>Jul.</v>
      </c>
      <c r="I51" s="36" t="str">
        <f t="shared" si="15"/>
        <v>Aug.</v>
      </c>
      <c r="J51" s="36" t="str">
        <f t="shared" si="15"/>
        <v>Sep.</v>
      </c>
      <c r="K51" s="36" t="str">
        <f t="shared" si="15"/>
        <v>Oct.</v>
      </c>
      <c r="L51" s="36" t="str">
        <f t="shared" si="15"/>
        <v>Nov.</v>
      </c>
      <c r="M51" s="36" t="str">
        <f t="shared" si="15"/>
        <v>Dec.</v>
      </c>
      <c r="N51" s="580">
        <f>A51</f>
        <v>2016</v>
      </c>
      <c r="O51" s="581"/>
    </row>
    <row r="52" spans="1:15" ht="11.25" customHeight="1">
      <c r="A52" s="33" t="str">
        <f aca="true" t="shared" si="16" ref="A52:A69">A28</f>
        <v>Regular Taxis On Shift</v>
      </c>
      <c r="B52" s="26"/>
      <c r="C52" s="26"/>
      <c r="D52" s="26"/>
      <c r="E52" s="26"/>
      <c r="F52" s="26"/>
      <c r="G52" s="26"/>
      <c r="H52" s="26"/>
      <c r="I52" s="26"/>
      <c r="J52" s="26"/>
      <c r="K52" s="26"/>
      <c r="L52" s="26"/>
      <c r="M52" s="26"/>
      <c r="N52" s="27" t="str">
        <f>N28</f>
        <v>Averages</v>
      </c>
      <c r="O52" s="34"/>
    </row>
    <row r="53" spans="1:15" ht="11.25" customHeight="1">
      <c r="A53" s="54" t="str">
        <f t="shared" si="16"/>
        <v>Maximum Regular Taxis (PT Licence)</v>
      </c>
      <c r="B53" s="41"/>
      <c r="C53" s="41"/>
      <c r="D53" s="41"/>
      <c r="E53" s="41"/>
      <c r="F53" s="41"/>
      <c r="G53" s="41"/>
      <c r="H53" s="41"/>
      <c r="I53" s="41"/>
      <c r="J53" s="41"/>
      <c r="K53" s="41"/>
      <c r="L53" s="41"/>
      <c r="M53" s="41"/>
      <c r="N53" s="55" t="str">
        <f>IF(COUNTIF(B53:M53,"&gt;0")=12,AVERAGE(B53:M53),"")</f>
        <v/>
      </c>
      <c r="O53" s="39"/>
    </row>
    <row r="54" spans="1:15" ht="11.25" customHeight="1" thickBot="1">
      <c r="A54" s="54" t="str">
        <f t="shared" si="16"/>
        <v>Regular Taxis On Shift (daily average)</v>
      </c>
      <c r="B54" s="40"/>
      <c r="C54" s="40"/>
      <c r="D54" s="40"/>
      <c r="E54" s="40"/>
      <c r="F54" s="40"/>
      <c r="G54" s="40"/>
      <c r="H54" s="40"/>
      <c r="I54" s="40"/>
      <c r="J54" s="40"/>
      <c r="K54" s="40"/>
      <c r="L54" s="40"/>
      <c r="M54" s="40"/>
      <c r="N54" s="42" t="str">
        <f>IF(COUNTIF(B54:M54,"&gt;0")=12,AVERAGE(B54:M54),"")</f>
        <v/>
      </c>
      <c r="O54" s="39"/>
    </row>
    <row r="55" spans="1:15" ht="11.25" customHeight="1">
      <c r="A55" s="37" t="str">
        <f t="shared" si="16"/>
        <v>Use of Regular Taxi Fleet</v>
      </c>
      <c r="B55" s="38" t="str">
        <f aca="true" t="shared" si="17" ref="B55:N55">IF(COUNTIF(B53:B54,"&gt;0")=2,B54/B53,"")</f>
        <v/>
      </c>
      <c r="C55" s="38" t="str">
        <f t="shared" si="17"/>
        <v/>
      </c>
      <c r="D55" s="38" t="str">
        <f t="shared" si="17"/>
        <v/>
      </c>
      <c r="E55" s="38" t="str">
        <f t="shared" si="17"/>
        <v/>
      </c>
      <c r="F55" s="38" t="str">
        <f t="shared" si="17"/>
        <v/>
      </c>
      <c r="G55" s="38" t="str">
        <f t="shared" si="17"/>
        <v/>
      </c>
      <c r="H55" s="38" t="str">
        <f t="shared" si="17"/>
        <v/>
      </c>
      <c r="I55" s="38" t="str">
        <f t="shared" si="17"/>
        <v/>
      </c>
      <c r="J55" s="38" t="str">
        <f t="shared" si="17"/>
        <v/>
      </c>
      <c r="K55" s="38" t="str">
        <f t="shared" si="17"/>
        <v/>
      </c>
      <c r="L55" s="38" t="str">
        <f t="shared" si="17"/>
        <v/>
      </c>
      <c r="M55" s="38" t="str">
        <f t="shared" si="17"/>
        <v/>
      </c>
      <c r="N55" s="38" t="str">
        <f t="shared" si="17"/>
        <v/>
      </c>
      <c r="O55" s="39"/>
    </row>
    <row r="56" spans="1:15" ht="11.25" customHeight="1">
      <c r="A56" s="33" t="str">
        <f t="shared" si="16"/>
        <v>Trip Volumes</v>
      </c>
      <c r="B56" s="26"/>
      <c r="C56" s="26"/>
      <c r="D56" s="26"/>
      <c r="E56" s="26"/>
      <c r="F56" s="26"/>
      <c r="G56" s="26"/>
      <c r="H56" s="26"/>
      <c r="I56" s="26"/>
      <c r="J56" s="26"/>
      <c r="K56" s="26"/>
      <c r="L56" s="26"/>
      <c r="M56" s="26"/>
      <c r="N56" s="27" t="str">
        <f>N32</f>
        <v>Totals</v>
      </c>
      <c r="O56" s="34" t="str">
        <f>O32</f>
        <v>Portion</v>
      </c>
    </row>
    <row r="57" spans="1:15" ht="11.25" customHeight="1">
      <c r="A57" s="54" t="str">
        <f t="shared" si="16"/>
        <v>Flag Trips</v>
      </c>
      <c r="B57" s="276"/>
      <c r="C57" s="276"/>
      <c r="D57" s="276"/>
      <c r="E57" s="276"/>
      <c r="F57" s="276"/>
      <c r="G57" s="276"/>
      <c r="H57" s="276"/>
      <c r="I57" s="276"/>
      <c r="J57" s="276"/>
      <c r="K57" s="276"/>
      <c r="L57" s="276"/>
      <c r="M57" s="276"/>
      <c r="N57" s="277" t="str">
        <f aca="true" t="shared" si="18" ref="N57:N62">IF(COUNTIF(B57:M57,"&gt;0")=12,SUM(B57:M57),"")</f>
        <v/>
      </c>
      <c r="O57" s="43" t="str">
        <f>IF(ISERROR(N57/N62),"",(N57/N62))</f>
        <v/>
      </c>
    </row>
    <row r="58" spans="1:15" ht="11.25" customHeight="1">
      <c r="A58" s="54" t="str">
        <f t="shared" si="16"/>
        <v>Regular Dispatch Trips</v>
      </c>
      <c r="B58" s="278"/>
      <c r="C58" s="278"/>
      <c r="D58" s="278"/>
      <c r="E58" s="278"/>
      <c r="F58" s="278"/>
      <c r="G58" s="278"/>
      <c r="H58" s="278"/>
      <c r="I58" s="278"/>
      <c r="J58" s="278"/>
      <c r="K58" s="278"/>
      <c r="L58" s="278"/>
      <c r="M58" s="278"/>
      <c r="N58" s="277" t="str">
        <f t="shared" si="18"/>
        <v/>
      </c>
      <c r="O58" s="44" t="str">
        <f>IF(ISERROR(N58/N62),"",(N58/N62))</f>
        <v/>
      </c>
    </row>
    <row r="59" spans="1:15" ht="11.25" customHeight="1">
      <c r="A59" s="54" t="str">
        <f t="shared" si="16"/>
        <v>Other Trips (1)</v>
      </c>
      <c r="B59" s="278"/>
      <c r="C59" s="278"/>
      <c r="D59" s="278"/>
      <c r="E59" s="278"/>
      <c r="F59" s="278"/>
      <c r="G59" s="278"/>
      <c r="H59" s="278"/>
      <c r="I59" s="278"/>
      <c r="J59" s="278"/>
      <c r="K59" s="278"/>
      <c r="L59" s="278"/>
      <c r="M59" s="278"/>
      <c r="N59" s="277" t="str">
        <f t="shared" si="18"/>
        <v/>
      </c>
      <c r="O59" s="44" t="str">
        <f>IF(ISERROR(N59/N62),"",(N59/N62))</f>
        <v/>
      </c>
    </row>
    <row r="60" spans="1:15" ht="11.25" customHeight="1">
      <c r="A60" s="54" t="str">
        <f t="shared" si="16"/>
        <v>Other Trips (2)</v>
      </c>
      <c r="B60" s="278"/>
      <c r="C60" s="278"/>
      <c r="D60" s="278"/>
      <c r="E60" s="278"/>
      <c r="F60" s="278"/>
      <c r="G60" s="278"/>
      <c r="H60" s="278"/>
      <c r="I60" s="278"/>
      <c r="J60" s="278"/>
      <c r="K60" s="278"/>
      <c r="L60" s="278"/>
      <c r="M60" s="278"/>
      <c r="N60" s="277" t="str">
        <f t="shared" si="18"/>
        <v/>
      </c>
      <c r="O60" s="44" t="str">
        <f>IF(ISERROR(N60/N62),"",(N60/N62))</f>
        <v/>
      </c>
    </row>
    <row r="61" spans="1:15" ht="11.25" customHeight="1" thickBot="1">
      <c r="A61" s="54" t="str">
        <f t="shared" si="16"/>
        <v>No Loads</v>
      </c>
      <c r="B61" s="279"/>
      <c r="C61" s="279"/>
      <c r="D61" s="279"/>
      <c r="E61" s="279"/>
      <c r="F61" s="279"/>
      <c r="G61" s="279"/>
      <c r="H61" s="279"/>
      <c r="I61" s="279"/>
      <c r="J61" s="279"/>
      <c r="K61" s="279"/>
      <c r="L61" s="279"/>
      <c r="M61" s="279"/>
      <c r="N61" s="277" t="str">
        <f t="shared" si="18"/>
        <v/>
      </c>
      <c r="O61" s="45" t="str">
        <f>IF(ISERROR(N61/N62),"",(N61/N62))</f>
        <v/>
      </c>
    </row>
    <row r="62" spans="1:15" ht="11.25" customHeight="1">
      <c r="A62" s="37" t="str">
        <f t="shared" si="16"/>
        <v>Total Regular Taxi Trips</v>
      </c>
      <c r="B62" s="280" t="str">
        <f aca="true" t="shared" si="19" ref="B62:M62">IF(SUM(B57:B61)=0,"",SUM(B57:B61))</f>
        <v/>
      </c>
      <c r="C62" s="280" t="str">
        <f t="shared" si="19"/>
        <v/>
      </c>
      <c r="D62" s="280" t="str">
        <f t="shared" si="19"/>
        <v/>
      </c>
      <c r="E62" s="280" t="str">
        <f t="shared" si="19"/>
        <v/>
      </c>
      <c r="F62" s="280" t="str">
        <f t="shared" si="19"/>
        <v/>
      </c>
      <c r="G62" s="280" t="str">
        <f t="shared" si="19"/>
        <v/>
      </c>
      <c r="H62" s="280" t="str">
        <f t="shared" si="19"/>
        <v/>
      </c>
      <c r="I62" s="280" t="str">
        <f t="shared" si="19"/>
        <v/>
      </c>
      <c r="J62" s="280" t="str">
        <f t="shared" si="19"/>
        <v/>
      </c>
      <c r="K62" s="280" t="str">
        <f t="shared" si="19"/>
        <v/>
      </c>
      <c r="L62" s="280" t="str">
        <f t="shared" si="19"/>
        <v/>
      </c>
      <c r="M62" s="280" t="str">
        <f t="shared" si="19"/>
        <v/>
      </c>
      <c r="N62" s="281" t="str">
        <f t="shared" si="18"/>
        <v/>
      </c>
      <c r="O62" s="46" t="str">
        <f>IF(ISERROR(N62/N62),"",N62/N62)</f>
        <v/>
      </c>
    </row>
    <row r="63" spans="1:15" ht="11.25" customHeight="1">
      <c r="A63" s="33" t="str">
        <f t="shared" si="16"/>
        <v>Response Times (dispatch to pickup)</v>
      </c>
      <c r="B63" s="26"/>
      <c r="C63" s="26"/>
      <c r="D63" s="26"/>
      <c r="E63" s="26"/>
      <c r="F63" s="28"/>
      <c r="G63" s="28"/>
      <c r="H63" s="29"/>
      <c r="I63" s="30"/>
      <c r="J63" s="28"/>
      <c r="K63" s="30"/>
      <c r="L63" s="31"/>
      <c r="M63" s="28"/>
      <c r="N63" s="27" t="str">
        <f>N39</f>
        <v>Averages</v>
      </c>
      <c r="O63" s="34"/>
    </row>
    <row r="64" spans="1:15" ht="11.25" customHeight="1">
      <c r="A64" s="37" t="str">
        <f t="shared" si="16"/>
        <v>Average (minutes)</v>
      </c>
      <c r="B64" s="49"/>
      <c r="C64" s="49"/>
      <c r="D64" s="49"/>
      <c r="E64" s="49"/>
      <c r="F64" s="49"/>
      <c r="G64" s="49"/>
      <c r="H64" s="49"/>
      <c r="I64" s="49"/>
      <c r="J64" s="49"/>
      <c r="K64" s="49"/>
      <c r="L64" s="49"/>
      <c r="M64" s="49"/>
      <c r="N64" s="42" t="str">
        <f aca="true" t="shared" si="20" ref="N64:N69">IF(COUNTIF(B64:M64,"&gt;0")=12,AVERAGE(B64:M64),"")</f>
        <v/>
      </c>
      <c r="O64" s="35"/>
    </row>
    <row r="65" spans="1:15" ht="11.25" customHeight="1" thickBot="1">
      <c r="A65" s="37" t="str">
        <f t="shared" si="16"/>
        <v>85th Percentile (minutes)</v>
      </c>
      <c r="B65" s="50"/>
      <c r="C65" s="50"/>
      <c r="D65" s="50"/>
      <c r="E65" s="50"/>
      <c r="F65" s="50"/>
      <c r="G65" s="50"/>
      <c r="H65" s="50"/>
      <c r="I65" s="50"/>
      <c r="J65" s="50"/>
      <c r="K65" s="50"/>
      <c r="L65" s="50"/>
      <c r="M65" s="50"/>
      <c r="N65" s="55" t="str">
        <f t="shared" si="20"/>
        <v/>
      </c>
      <c r="O65" s="34" t="str">
        <f>O41</f>
        <v>Portion</v>
      </c>
    </row>
    <row r="66" spans="1:15" ht="11.25" customHeight="1">
      <c r="A66" s="54" t="str">
        <f t="shared" si="16"/>
        <v>Pickup &lt; 10 minutes</v>
      </c>
      <c r="B66" s="282"/>
      <c r="C66" s="282"/>
      <c r="D66" s="282"/>
      <c r="E66" s="282"/>
      <c r="F66" s="282"/>
      <c r="G66" s="282"/>
      <c r="H66" s="282"/>
      <c r="I66" s="282"/>
      <c r="J66" s="282"/>
      <c r="K66" s="282"/>
      <c r="L66" s="282"/>
      <c r="M66" s="282"/>
      <c r="N66" s="277" t="str">
        <f t="shared" si="20"/>
        <v/>
      </c>
      <c r="O66" s="43" t="str">
        <f>IF(ISERROR(N66/N69),"",N66/N69)</f>
        <v/>
      </c>
    </row>
    <row r="67" spans="1:15" ht="11.25" customHeight="1">
      <c r="A67" s="54" t="str">
        <f t="shared" si="16"/>
        <v>Pickup in 10 to 15 minutes</v>
      </c>
      <c r="B67" s="278"/>
      <c r="C67" s="278"/>
      <c r="D67" s="278"/>
      <c r="E67" s="278"/>
      <c r="F67" s="278"/>
      <c r="G67" s="278"/>
      <c r="H67" s="278"/>
      <c r="I67" s="278"/>
      <c r="J67" s="278"/>
      <c r="K67" s="278"/>
      <c r="L67" s="278"/>
      <c r="M67" s="278"/>
      <c r="N67" s="277" t="str">
        <f t="shared" si="20"/>
        <v/>
      </c>
      <c r="O67" s="44" t="str">
        <f>IF(ISERROR(N67/N69),"",N67/N69)</f>
        <v/>
      </c>
    </row>
    <row r="68" spans="1:15" ht="11.25" customHeight="1" thickBot="1">
      <c r="A68" s="54" t="str">
        <f t="shared" si="16"/>
        <v>Pickup &gt; 15 minutes</v>
      </c>
      <c r="B68" s="279"/>
      <c r="C68" s="279"/>
      <c r="D68" s="279"/>
      <c r="E68" s="279"/>
      <c r="F68" s="279"/>
      <c r="G68" s="279"/>
      <c r="H68" s="279"/>
      <c r="I68" s="279"/>
      <c r="J68" s="279"/>
      <c r="K68" s="279"/>
      <c r="L68" s="279"/>
      <c r="M68" s="279"/>
      <c r="N68" s="277" t="str">
        <f t="shared" si="20"/>
        <v/>
      </c>
      <c r="O68" s="45" t="str">
        <f>IF(ISERROR(N68/N69),"",N68/N69)</f>
        <v/>
      </c>
    </row>
    <row r="69" spans="1:15" ht="11.25" customHeight="1" thickBot="1">
      <c r="A69" s="48" t="str">
        <f t="shared" si="16"/>
        <v>Total Regular Dispatch Trips</v>
      </c>
      <c r="B69" s="283" t="str">
        <f aca="true" t="shared" si="21" ref="B69:G69">IF(SUM(B66:B68)=0,"",SUM(B66:B68))</f>
        <v/>
      </c>
      <c r="C69" s="283" t="str">
        <f t="shared" si="21"/>
        <v/>
      </c>
      <c r="D69" s="283" t="str">
        <f t="shared" si="21"/>
        <v/>
      </c>
      <c r="E69" s="283" t="str">
        <f t="shared" si="21"/>
        <v/>
      </c>
      <c r="F69" s="283" t="str">
        <f t="shared" si="21"/>
        <v/>
      </c>
      <c r="G69" s="283" t="str">
        <f t="shared" si="21"/>
        <v/>
      </c>
      <c r="H69" s="283" t="str">
        <f aca="true" t="shared" si="22" ref="H69:M69">IF(SUM(H66:H68)=0,"",SUM(H66:H68))</f>
        <v/>
      </c>
      <c r="I69" s="283" t="str">
        <f t="shared" si="22"/>
        <v/>
      </c>
      <c r="J69" s="283" t="str">
        <f t="shared" si="22"/>
        <v/>
      </c>
      <c r="K69" s="283" t="str">
        <f t="shared" si="22"/>
        <v/>
      </c>
      <c r="L69" s="283" t="str">
        <f t="shared" si="22"/>
        <v/>
      </c>
      <c r="M69" s="283" t="str">
        <f t="shared" si="22"/>
        <v/>
      </c>
      <c r="N69" s="284" t="str">
        <f t="shared" si="20"/>
        <v/>
      </c>
      <c r="O69" s="51" t="str">
        <f>IF(ISERROR(N69/N69),"",N69/N69)</f>
        <v/>
      </c>
    </row>
    <row r="70" spans="1:15" ht="11.25" customHeight="1" thickBot="1" thickTop="1">
      <c r="A70" s="19"/>
      <c r="B70" s="20"/>
      <c r="C70" s="20"/>
      <c r="D70" s="20"/>
      <c r="E70" s="20"/>
      <c r="F70" s="20"/>
      <c r="G70" s="20"/>
      <c r="H70" s="20"/>
      <c r="I70" s="20"/>
      <c r="J70" s="20"/>
      <c r="K70" s="20"/>
      <c r="L70" s="20"/>
      <c r="M70" s="20"/>
      <c r="N70" s="20"/>
      <c r="O70" s="20"/>
    </row>
    <row r="71" spans="1:15" ht="13.8" customHeight="1" thickTop="1">
      <c r="A71" s="52">
        <f>A51-1</f>
        <v>2015</v>
      </c>
      <c r="B71" s="36" t="str">
        <f>B51</f>
        <v>Jan.</v>
      </c>
      <c r="C71" s="36" t="str">
        <f aca="true" t="shared" si="23" ref="C71:M71">C51</f>
        <v>Feb.</v>
      </c>
      <c r="D71" s="36" t="str">
        <f t="shared" si="23"/>
        <v>Mar.</v>
      </c>
      <c r="E71" s="36" t="str">
        <f t="shared" si="23"/>
        <v>Apr.</v>
      </c>
      <c r="F71" s="36" t="str">
        <f t="shared" si="23"/>
        <v>May</v>
      </c>
      <c r="G71" s="36" t="str">
        <f t="shared" si="23"/>
        <v>Jun.</v>
      </c>
      <c r="H71" s="36" t="str">
        <f t="shared" si="23"/>
        <v>Jul.</v>
      </c>
      <c r="I71" s="36" t="str">
        <f t="shared" si="23"/>
        <v>Aug.</v>
      </c>
      <c r="J71" s="36" t="str">
        <f t="shared" si="23"/>
        <v>Sep.</v>
      </c>
      <c r="K71" s="36" t="str">
        <f t="shared" si="23"/>
        <v>Oct.</v>
      </c>
      <c r="L71" s="36" t="str">
        <f t="shared" si="23"/>
        <v>Nov.</v>
      </c>
      <c r="M71" s="36" t="str">
        <f t="shared" si="23"/>
        <v>Dec.</v>
      </c>
      <c r="N71" s="580">
        <f>A71</f>
        <v>2015</v>
      </c>
      <c r="O71" s="581"/>
    </row>
    <row r="72" spans="1:15" ht="11.25" customHeight="1">
      <c r="A72" s="33" t="str">
        <f aca="true" t="shared" si="24" ref="A72:A89">A52</f>
        <v>Regular Taxis On Shift</v>
      </c>
      <c r="B72" s="26"/>
      <c r="C72" s="26"/>
      <c r="D72" s="26"/>
      <c r="E72" s="26"/>
      <c r="F72" s="26"/>
      <c r="G72" s="26"/>
      <c r="H72" s="26"/>
      <c r="I72" s="26"/>
      <c r="J72" s="26"/>
      <c r="K72" s="26"/>
      <c r="L72" s="26"/>
      <c r="M72" s="26"/>
      <c r="N72" s="27" t="str">
        <f>N52</f>
        <v>Averages</v>
      </c>
      <c r="O72" s="34"/>
    </row>
    <row r="73" spans="1:15" ht="11.25" customHeight="1">
      <c r="A73" s="54" t="str">
        <f t="shared" si="24"/>
        <v>Maximum Regular Taxis (PT Licence)</v>
      </c>
      <c r="B73" s="41"/>
      <c r="C73" s="41"/>
      <c r="D73" s="41"/>
      <c r="E73" s="41"/>
      <c r="F73" s="41"/>
      <c r="G73" s="41"/>
      <c r="H73" s="41"/>
      <c r="I73" s="41"/>
      <c r="J73" s="41"/>
      <c r="K73" s="41"/>
      <c r="L73" s="41"/>
      <c r="M73" s="41"/>
      <c r="N73" s="55" t="str">
        <f>IF(COUNTIF(B73:M73,"&gt;0")=12,AVERAGE(B73:M73),"")</f>
        <v/>
      </c>
      <c r="O73" s="39"/>
    </row>
    <row r="74" spans="1:15" ht="11.25" customHeight="1" thickBot="1">
      <c r="A74" s="54" t="str">
        <f t="shared" si="24"/>
        <v>Regular Taxis On Shift (daily average)</v>
      </c>
      <c r="B74" s="40"/>
      <c r="C74" s="40"/>
      <c r="D74" s="40"/>
      <c r="E74" s="40"/>
      <c r="F74" s="40"/>
      <c r="G74" s="40"/>
      <c r="H74" s="40"/>
      <c r="I74" s="40"/>
      <c r="J74" s="40"/>
      <c r="K74" s="40"/>
      <c r="L74" s="40"/>
      <c r="M74" s="40"/>
      <c r="N74" s="42" t="str">
        <f>IF(COUNTIF(B74:M74,"&gt;0")=12,AVERAGE(B74:M74),"")</f>
        <v/>
      </c>
      <c r="O74" s="39"/>
    </row>
    <row r="75" spans="1:15" ht="11.25" customHeight="1">
      <c r="A75" s="37" t="str">
        <f t="shared" si="24"/>
        <v>Use of Regular Taxi Fleet</v>
      </c>
      <c r="B75" s="38" t="str">
        <f aca="true" t="shared" si="25" ref="B75:N75">IF(COUNTIF(B73:B74,"&gt;0")=2,B74/B73,"")</f>
        <v/>
      </c>
      <c r="C75" s="38" t="str">
        <f t="shared" si="25"/>
        <v/>
      </c>
      <c r="D75" s="38" t="str">
        <f t="shared" si="25"/>
        <v/>
      </c>
      <c r="E75" s="38" t="str">
        <f t="shared" si="25"/>
        <v/>
      </c>
      <c r="F75" s="38" t="str">
        <f t="shared" si="25"/>
        <v/>
      </c>
      <c r="G75" s="38" t="str">
        <f t="shared" si="25"/>
        <v/>
      </c>
      <c r="H75" s="38" t="str">
        <f t="shared" si="25"/>
        <v/>
      </c>
      <c r="I75" s="38" t="str">
        <f t="shared" si="25"/>
        <v/>
      </c>
      <c r="J75" s="38" t="str">
        <f t="shared" si="25"/>
        <v/>
      </c>
      <c r="K75" s="38" t="str">
        <f t="shared" si="25"/>
        <v/>
      </c>
      <c r="L75" s="38" t="str">
        <f t="shared" si="25"/>
        <v/>
      </c>
      <c r="M75" s="38" t="str">
        <f t="shared" si="25"/>
        <v/>
      </c>
      <c r="N75" s="38" t="str">
        <f t="shared" si="25"/>
        <v/>
      </c>
      <c r="O75" s="39"/>
    </row>
    <row r="76" spans="1:15" ht="11.25" customHeight="1">
      <c r="A76" s="33" t="str">
        <f t="shared" si="24"/>
        <v>Trip Volumes</v>
      </c>
      <c r="B76" s="26"/>
      <c r="C76" s="26"/>
      <c r="D76" s="26"/>
      <c r="E76" s="26"/>
      <c r="F76" s="26"/>
      <c r="G76" s="26"/>
      <c r="H76" s="26"/>
      <c r="I76" s="26"/>
      <c r="J76" s="26"/>
      <c r="K76" s="26"/>
      <c r="L76" s="26"/>
      <c r="M76" s="26"/>
      <c r="N76" s="27" t="str">
        <f>N56</f>
        <v>Totals</v>
      </c>
      <c r="O76" s="34" t="str">
        <f>O56</f>
        <v>Portion</v>
      </c>
    </row>
    <row r="77" spans="1:15" ht="11.25" customHeight="1">
      <c r="A77" s="54" t="str">
        <f t="shared" si="24"/>
        <v>Flag Trips</v>
      </c>
      <c r="B77" s="276"/>
      <c r="C77" s="276"/>
      <c r="D77" s="276"/>
      <c r="E77" s="276"/>
      <c r="F77" s="276"/>
      <c r="G77" s="276"/>
      <c r="H77" s="276"/>
      <c r="I77" s="276"/>
      <c r="J77" s="276"/>
      <c r="K77" s="276"/>
      <c r="L77" s="276"/>
      <c r="M77" s="276"/>
      <c r="N77" s="277" t="str">
        <f aca="true" t="shared" si="26" ref="N77:N82">IF(COUNTIF(B77:M77,"&gt;0")=12,SUM(B77:M77),"")</f>
        <v/>
      </c>
      <c r="O77" s="43" t="str">
        <f>IF(ISERROR(N77/N82),"",(N77/N82))</f>
        <v/>
      </c>
    </row>
    <row r="78" spans="1:15" ht="11.25" customHeight="1">
      <c r="A78" s="54" t="str">
        <f t="shared" si="24"/>
        <v>Regular Dispatch Trips</v>
      </c>
      <c r="B78" s="278"/>
      <c r="C78" s="278"/>
      <c r="D78" s="278"/>
      <c r="E78" s="278"/>
      <c r="F78" s="278"/>
      <c r="G78" s="278"/>
      <c r="H78" s="278"/>
      <c r="I78" s="278"/>
      <c r="J78" s="278"/>
      <c r="K78" s="278"/>
      <c r="L78" s="278"/>
      <c r="M78" s="278"/>
      <c r="N78" s="277" t="str">
        <f t="shared" si="26"/>
        <v/>
      </c>
      <c r="O78" s="44" t="str">
        <f>IF(ISERROR(N78/N82),"",(N78/N82))</f>
        <v/>
      </c>
    </row>
    <row r="79" spans="1:15" ht="11.25" customHeight="1">
      <c r="A79" s="54" t="str">
        <f t="shared" si="24"/>
        <v>Other Trips (1)</v>
      </c>
      <c r="B79" s="278"/>
      <c r="C79" s="278"/>
      <c r="D79" s="278"/>
      <c r="E79" s="278"/>
      <c r="F79" s="278"/>
      <c r="G79" s="278"/>
      <c r="H79" s="278"/>
      <c r="I79" s="278"/>
      <c r="J79" s="278"/>
      <c r="K79" s="278"/>
      <c r="L79" s="278"/>
      <c r="M79" s="278"/>
      <c r="N79" s="277" t="str">
        <f t="shared" si="26"/>
        <v/>
      </c>
      <c r="O79" s="44" t="str">
        <f>IF(ISERROR(N79/N82),"",(N79/N82))</f>
        <v/>
      </c>
    </row>
    <row r="80" spans="1:15" ht="11.25" customHeight="1">
      <c r="A80" s="54" t="str">
        <f t="shared" si="24"/>
        <v>Other Trips (2)</v>
      </c>
      <c r="B80" s="278"/>
      <c r="C80" s="278"/>
      <c r="D80" s="278"/>
      <c r="E80" s="278"/>
      <c r="F80" s="278"/>
      <c r="G80" s="278"/>
      <c r="H80" s="278"/>
      <c r="I80" s="278"/>
      <c r="J80" s="278"/>
      <c r="K80" s="278"/>
      <c r="L80" s="278"/>
      <c r="M80" s="278"/>
      <c r="N80" s="277" t="str">
        <f t="shared" si="26"/>
        <v/>
      </c>
      <c r="O80" s="44" t="str">
        <f>IF(ISERROR(N80/N82),"",(N80/N82))</f>
        <v/>
      </c>
    </row>
    <row r="81" spans="1:15" ht="11.25" customHeight="1" thickBot="1">
      <c r="A81" s="54" t="str">
        <f t="shared" si="24"/>
        <v>No Loads</v>
      </c>
      <c r="B81" s="279"/>
      <c r="C81" s="279"/>
      <c r="D81" s="279"/>
      <c r="E81" s="279"/>
      <c r="F81" s="279"/>
      <c r="G81" s="279"/>
      <c r="H81" s="279"/>
      <c r="I81" s="279"/>
      <c r="J81" s="279"/>
      <c r="K81" s="279"/>
      <c r="L81" s="279"/>
      <c r="M81" s="279"/>
      <c r="N81" s="277" t="str">
        <f t="shared" si="26"/>
        <v/>
      </c>
      <c r="O81" s="45" t="str">
        <f>IF(ISERROR(N81/N82),"",(N81/N82))</f>
        <v/>
      </c>
    </row>
    <row r="82" spans="1:15" ht="11.25" customHeight="1">
      <c r="A82" s="37" t="str">
        <f t="shared" si="24"/>
        <v>Total Regular Taxi Trips</v>
      </c>
      <c r="B82" s="280" t="str">
        <f aca="true" t="shared" si="27" ref="B82:M82">IF(SUM(B77:B81)=0,"",SUM(B77:B81))</f>
        <v/>
      </c>
      <c r="C82" s="280" t="str">
        <f t="shared" si="27"/>
        <v/>
      </c>
      <c r="D82" s="280" t="str">
        <f t="shared" si="27"/>
        <v/>
      </c>
      <c r="E82" s="280" t="str">
        <f t="shared" si="27"/>
        <v/>
      </c>
      <c r="F82" s="280" t="str">
        <f t="shared" si="27"/>
        <v/>
      </c>
      <c r="G82" s="280" t="str">
        <f t="shared" si="27"/>
        <v/>
      </c>
      <c r="H82" s="280" t="str">
        <f t="shared" si="27"/>
        <v/>
      </c>
      <c r="I82" s="280" t="str">
        <f t="shared" si="27"/>
        <v/>
      </c>
      <c r="J82" s="280" t="str">
        <f t="shared" si="27"/>
        <v/>
      </c>
      <c r="K82" s="280" t="str">
        <f t="shared" si="27"/>
        <v/>
      </c>
      <c r="L82" s="280" t="str">
        <f t="shared" si="27"/>
        <v/>
      </c>
      <c r="M82" s="280" t="str">
        <f t="shared" si="27"/>
        <v/>
      </c>
      <c r="N82" s="281" t="str">
        <f t="shared" si="26"/>
        <v/>
      </c>
      <c r="O82" s="46" t="str">
        <f>IF(ISERROR(N82/N82),"",N82/N82)</f>
        <v/>
      </c>
    </row>
    <row r="83" spans="1:15" ht="11.25" customHeight="1">
      <c r="A83" s="33" t="str">
        <f t="shared" si="24"/>
        <v>Response Times (dispatch to pickup)</v>
      </c>
      <c r="B83" s="26"/>
      <c r="C83" s="26"/>
      <c r="D83" s="26"/>
      <c r="E83" s="26"/>
      <c r="F83" s="28"/>
      <c r="G83" s="28"/>
      <c r="H83" s="29"/>
      <c r="I83" s="30"/>
      <c r="J83" s="28"/>
      <c r="K83" s="30"/>
      <c r="L83" s="31"/>
      <c r="M83" s="28"/>
      <c r="N83" s="27" t="str">
        <f>N63</f>
        <v>Averages</v>
      </c>
      <c r="O83" s="34"/>
    </row>
    <row r="84" spans="1:15" ht="11.25" customHeight="1">
      <c r="A84" s="37" t="str">
        <f t="shared" si="24"/>
        <v>Average (minutes)</v>
      </c>
      <c r="B84" s="49"/>
      <c r="C84" s="49"/>
      <c r="D84" s="49"/>
      <c r="E84" s="49"/>
      <c r="F84" s="49"/>
      <c r="G84" s="49"/>
      <c r="H84" s="49"/>
      <c r="I84" s="49"/>
      <c r="J84" s="49"/>
      <c r="K84" s="49"/>
      <c r="L84" s="49"/>
      <c r="M84" s="49"/>
      <c r="N84" s="42" t="str">
        <f aca="true" t="shared" si="28" ref="N84:N89">IF(COUNTIF(B84:M84,"&gt;0")=12,AVERAGE(B84:M84),"")</f>
        <v/>
      </c>
      <c r="O84" s="35"/>
    </row>
    <row r="85" spans="1:15" ht="11.25" customHeight="1" thickBot="1">
      <c r="A85" s="37" t="str">
        <f t="shared" si="24"/>
        <v>85th Percentile (minutes)</v>
      </c>
      <c r="B85" s="50"/>
      <c r="C85" s="50"/>
      <c r="D85" s="50"/>
      <c r="E85" s="50"/>
      <c r="F85" s="50"/>
      <c r="G85" s="50"/>
      <c r="H85" s="50"/>
      <c r="I85" s="50"/>
      <c r="J85" s="50"/>
      <c r="K85" s="50"/>
      <c r="L85" s="50"/>
      <c r="M85" s="50"/>
      <c r="N85" s="55" t="str">
        <f t="shared" si="28"/>
        <v/>
      </c>
      <c r="O85" s="34" t="str">
        <f>O65</f>
        <v>Portion</v>
      </c>
    </row>
    <row r="86" spans="1:15" ht="11.25" customHeight="1">
      <c r="A86" s="54" t="str">
        <f t="shared" si="24"/>
        <v>Pickup &lt; 10 minutes</v>
      </c>
      <c r="B86" s="282"/>
      <c r="C86" s="282"/>
      <c r="D86" s="282"/>
      <c r="E86" s="282"/>
      <c r="F86" s="282"/>
      <c r="G86" s="282"/>
      <c r="H86" s="282"/>
      <c r="I86" s="282"/>
      <c r="J86" s="282"/>
      <c r="K86" s="282"/>
      <c r="L86" s="282"/>
      <c r="M86" s="282"/>
      <c r="N86" s="277" t="str">
        <f t="shared" si="28"/>
        <v/>
      </c>
      <c r="O86" s="43" t="str">
        <f>IF(ISERROR(N86/N89),"",N86/N89)</f>
        <v/>
      </c>
    </row>
    <row r="87" spans="1:15" ht="11.25" customHeight="1">
      <c r="A87" s="54" t="str">
        <f t="shared" si="24"/>
        <v>Pickup in 10 to 15 minutes</v>
      </c>
      <c r="B87" s="278"/>
      <c r="C87" s="278"/>
      <c r="D87" s="278"/>
      <c r="E87" s="278"/>
      <c r="F87" s="278"/>
      <c r="G87" s="278"/>
      <c r="H87" s="278"/>
      <c r="I87" s="278"/>
      <c r="J87" s="278"/>
      <c r="K87" s="278"/>
      <c r="L87" s="278"/>
      <c r="M87" s="278"/>
      <c r="N87" s="277" t="str">
        <f t="shared" si="28"/>
        <v/>
      </c>
      <c r="O87" s="44" t="str">
        <f>IF(ISERROR(N87/N89),"",N87/N89)</f>
        <v/>
      </c>
    </row>
    <row r="88" spans="1:15" ht="11.25" customHeight="1" thickBot="1">
      <c r="A88" s="54" t="str">
        <f t="shared" si="24"/>
        <v>Pickup &gt; 15 minutes</v>
      </c>
      <c r="B88" s="279"/>
      <c r="C88" s="279"/>
      <c r="D88" s="279"/>
      <c r="E88" s="279"/>
      <c r="F88" s="279"/>
      <c r="G88" s="279"/>
      <c r="H88" s="279"/>
      <c r="I88" s="279"/>
      <c r="J88" s="279"/>
      <c r="K88" s="279"/>
      <c r="L88" s="279"/>
      <c r="M88" s="279"/>
      <c r="N88" s="277" t="str">
        <f t="shared" si="28"/>
        <v/>
      </c>
      <c r="O88" s="45" t="str">
        <f>IF(ISERROR(N88/N89),"",N88/N89)</f>
        <v/>
      </c>
    </row>
    <row r="89" spans="1:15" ht="11.25" customHeight="1" thickBot="1">
      <c r="A89" s="48" t="str">
        <f t="shared" si="24"/>
        <v>Total Regular Dispatch Trips</v>
      </c>
      <c r="B89" s="283" t="str">
        <f aca="true" t="shared" si="29" ref="B89:G89">IF(SUM(B86:B88)=0,"",SUM(B86:B88))</f>
        <v/>
      </c>
      <c r="C89" s="283" t="str">
        <f t="shared" si="29"/>
        <v/>
      </c>
      <c r="D89" s="283" t="str">
        <f t="shared" si="29"/>
        <v/>
      </c>
      <c r="E89" s="283" t="str">
        <f t="shared" si="29"/>
        <v/>
      </c>
      <c r="F89" s="283" t="str">
        <f t="shared" si="29"/>
        <v/>
      </c>
      <c r="G89" s="283" t="str">
        <f t="shared" si="29"/>
        <v/>
      </c>
      <c r="H89" s="283" t="str">
        <f aca="true" t="shared" si="30" ref="H89:M89">IF(SUM(H86:H88)=0,"",SUM(H86:H88))</f>
        <v/>
      </c>
      <c r="I89" s="283" t="str">
        <f t="shared" si="30"/>
        <v/>
      </c>
      <c r="J89" s="283" t="str">
        <f t="shared" si="30"/>
        <v/>
      </c>
      <c r="K89" s="283" t="str">
        <f t="shared" si="30"/>
        <v/>
      </c>
      <c r="L89" s="283" t="str">
        <f t="shared" si="30"/>
        <v/>
      </c>
      <c r="M89" s="283" t="str">
        <f t="shared" si="30"/>
        <v/>
      </c>
      <c r="N89" s="284" t="str">
        <f t="shared" si="28"/>
        <v/>
      </c>
      <c r="O89" s="51" t="str">
        <f>IF(ISERROR(N89/N89),"",N89/N89)</f>
        <v/>
      </c>
    </row>
    <row r="90" spans="1:15" ht="11.25" customHeight="1" thickTop="1">
      <c r="A90" s="629"/>
      <c r="B90" s="630"/>
      <c r="C90" s="630"/>
      <c r="D90" s="630"/>
      <c r="E90" s="630"/>
      <c r="F90" s="630"/>
      <c r="G90" s="630"/>
      <c r="H90" s="630"/>
      <c r="I90" s="630"/>
      <c r="J90" s="630"/>
      <c r="K90" s="630"/>
      <c r="L90" s="630"/>
      <c r="M90" s="630"/>
      <c r="N90" s="630"/>
      <c r="O90" s="630"/>
    </row>
    <row r="91" spans="1:15" ht="9.45" customHeight="1">
      <c r="A91" s="8"/>
      <c r="B91" s="8"/>
      <c r="C91" s="8"/>
      <c r="D91" s="8"/>
      <c r="E91" s="8"/>
      <c r="F91" s="8"/>
      <c r="G91" s="8"/>
      <c r="H91" s="8"/>
      <c r="I91" s="8"/>
      <c r="J91" s="8"/>
      <c r="K91" s="8"/>
      <c r="L91" s="8"/>
      <c r="M91" s="8"/>
      <c r="N91" s="8"/>
      <c r="O91" s="9"/>
    </row>
    <row r="92" spans="1:15" ht="10.8" customHeight="1">
      <c r="A92" s="21" t="s">
        <v>66</v>
      </c>
      <c r="B92" s="8"/>
      <c r="C92" s="8"/>
      <c r="D92" s="8"/>
      <c r="E92" s="8"/>
      <c r="F92" s="8"/>
      <c r="G92" s="22" t="s">
        <v>99</v>
      </c>
      <c r="H92" s="8"/>
      <c r="I92" s="8"/>
      <c r="J92" s="8"/>
      <c r="K92" s="8"/>
      <c r="L92" s="8"/>
      <c r="M92" s="8"/>
      <c r="N92" s="8"/>
      <c r="O92" s="309" t="str">
        <f>$O$3</f>
        <v>sedans &amp; other regular taxis only</v>
      </c>
    </row>
    <row r="93" spans="1:15" ht="4.2" customHeight="1" thickBot="1">
      <c r="A93" s="8"/>
      <c r="B93" s="8"/>
      <c r="C93" s="8"/>
      <c r="D93" s="8"/>
      <c r="E93" s="8"/>
      <c r="F93" s="8"/>
      <c r="G93" s="8"/>
      <c r="H93" s="8"/>
      <c r="I93" s="8"/>
      <c r="J93" s="8"/>
      <c r="K93" s="8"/>
      <c r="L93" s="8"/>
      <c r="M93" s="8"/>
      <c r="N93" s="8"/>
      <c r="O93" s="9"/>
    </row>
    <row r="94" spans="1:15" ht="14.55" customHeight="1" thickBot="1">
      <c r="A94" s="10" t="s">
        <v>12</v>
      </c>
      <c r="B94" s="568" t="str">
        <f>'A  Applicant Info'!$E$3</f>
        <v>XYZ Taxi Ltd.</v>
      </c>
      <c r="C94" s="569"/>
      <c r="D94" s="569"/>
      <c r="E94" s="569"/>
      <c r="F94" s="569"/>
      <c r="G94" s="570"/>
      <c r="H94" s="23"/>
      <c r="I94" s="24"/>
      <c r="J94" s="11" t="s">
        <v>13</v>
      </c>
      <c r="K94" s="568">
        <f>'A  Applicant Info'!$L$3</f>
        <v>1</v>
      </c>
      <c r="L94" s="569"/>
      <c r="M94" s="569"/>
      <c r="N94" s="570"/>
      <c r="O94" s="23"/>
    </row>
    <row r="95" spans="1:15" ht="6" customHeight="1" thickBot="1">
      <c r="A95" s="12"/>
      <c r="B95" s="25"/>
      <c r="C95" s="25"/>
      <c r="D95" s="25"/>
      <c r="E95" s="25"/>
      <c r="F95" s="25"/>
      <c r="G95" s="25"/>
      <c r="H95" s="25"/>
      <c r="I95" s="25"/>
      <c r="J95" s="24"/>
      <c r="K95" s="24"/>
      <c r="L95" s="24"/>
      <c r="M95" s="24"/>
      <c r="N95" s="24"/>
      <c r="O95" s="9"/>
    </row>
    <row r="96" spans="1:15" ht="13.95" customHeight="1" thickTop="1">
      <c r="A96" s="585" t="str">
        <f>$A$13</f>
        <v>Flag Trips</v>
      </c>
      <c r="B96" s="586"/>
      <c r="C96" s="586"/>
      <c r="D96" s="586"/>
      <c r="E96" s="586"/>
      <c r="F96" s="586"/>
      <c r="G96" s="586"/>
      <c r="H96" s="586"/>
      <c r="I96" s="586"/>
      <c r="J96" s="586"/>
      <c r="K96" s="586"/>
      <c r="L96" s="586"/>
      <c r="M96" s="586"/>
      <c r="N96" s="586"/>
      <c r="O96" s="587"/>
    </row>
    <row r="97" spans="1:15" ht="13.95" customHeight="1" thickBot="1">
      <c r="A97" s="582" t="str">
        <f>$A$179</f>
        <v>Monthly and Yearly Trips</v>
      </c>
      <c r="B97" s="583"/>
      <c r="C97" s="583"/>
      <c r="D97" s="583"/>
      <c r="E97" s="583"/>
      <c r="F97" s="583"/>
      <c r="G97" s="583"/>
      <c r="H97" s="583"/>
      <c r="I97" s="583"/>
      <c r="J97" s="583"/>
      <c r="K97" s="583"/>
      <c r="L97" s="583"/>
      <c r="M97" s="583"/>
      <c r="N97" s="583"/>
      <c r="O97" s="584"/>
    </row>
    <row r="98" spans="1:15" ht="13.95" customHeight="1" thickTop="1">
      <c r="A98" s="68" t="s">
        <v>37</v>
      </c>
      <c r="B98" s="69" t="str">
        <f>$B$7</f>
        <v>Jan.</v>
      </c>
      <c r="C98" s="69" t="str">
        <f>$C$7</f>
        <v>Feb.</v>
      </c>
      <c r="D98" s="69" t="str">
        <f>$D$7</f>
        <v>Mar.</v>
      </c>
      <c r="E98" s="69" t="str">
        <f>$E$7</f>
        <v>Apr.</v>
      </c>
      <c r="F98" s="69" t="str">
        <f>$F$7</f>
        <v>May</v>
      </c>
      <c r="G98" s="69" t="str">
        <f>$G$7</f>
        <v>Jun.</v>
      </c>
      <c r="H98" s="69" t="str">
        <f>$H$7</f>
        <v>Jul.</v>
      </c>
      <c r="I98" s="69" t="str">
        <f>$I$7</f>
        <v>Aug.</v>
      </c>
      <c r="J98" s="69" t="str">
        <f>$J$7</f>
        <v>Sep.</v>
      </c>
      <c r="K98" s="69" t="str">
        <f>$K$7</f>
        <v>Oct.</v>
      </c>
      <c r="L98" s="69" t="str">
        <f>$L$7</f>
        <v>Nov.</v>
      </c>
      <c r="M98" s="69" t="str">
        <f>$M$7</f>
        <v>Dec.</v>
      </c>
      <c r="N98" s="265" t="s">
        <v>29</v>
      </c>
      <c r="O98" s="62"/>
    </row>
    <row r="99" spans="1:15" ht="13.95" customHeight="1">
      <c r="A99" s="56">
        <f>A7</f>
        <v>2018</v>
      </c>
      <c r="B99" s="285" t="str">
        <f>IF(ISBLANK(B13),"",B13)</f>
        <v/>
      </c>
      <c r="C99" s="285" t="str">
        <f aca="true" t="shared" si="31" ref="C99:M99">IF(ISBLANK(C13),"",C13)</f>
        <v/>
      </c>
      <c r="D99" s="285" t="str">
        <f t="shared" si="31"/>
        <v/>
      </c>
      <c r="E99" s="285" t="str">
        <f t="shared" si="31"/>
        <v/>
      </c>
      <c r="F99" s="285" t="str">
        <f t="shared" si="31"/>
        <v/>
      </c>
      <c r="G99" s="285" t="str">
        <f t="shared" si="31"/>
        <v/>
      </c>
      <c r="H99" s="285" t="str">
        <f t="shared" si="31"/>
        <v/>
      </c>
      <c r="I99" s="285" t="str">
        <f t="shared" si="31"/>
        <v/>
      </c>
      <c r="J99" s="285" t="str">
        <f t="shared" si="31"/>
        <v/>
      </c>
      <c r="K99" s="285" t="str">
        <f t="shared" si="31"/>
        <v/>
      </c>
      <c r="L99" s="285" t="str">
        <f t="shared" si="31"/>
        <v/>
      </c>
      <c r="M99" s="285" t="str">
        <f t="shared" si="31"/>
        <v/>
      </c>
      <c r="N99" s="272" t="str">
        <f>IF(COUNTIF(B99:M99,"&gt;0")=12,SUM(B99:M99),"")</f>
        <v/>
      </c>
      <c r="O99" s="65"/>
    </row>
    <row r="100" spans="1:15" ht="13.95" customHeight="1">
      <c r="A100" s="58">
        <f>A27</f>
        <v>2017</v>
      </c>
      <c r="B100" s="286" t="str">
        <f>IF(ISBLANK(B33),"",B33)</f>
        <v/>
      </c>
      <c r="C100" s="286" t="str">
        <f aca="true" t="shared" si="32" ref="C100:M100">IF(ISBLANK(C33),"",C33)</f>
        <v/>
      </c>
      <c r="D100" s="286" t="str">
        <f t="shared" si="32"/>
        <v/>
      </c>
      <c r="E100" s="286" t="str">
        <f t="shared" si="32"/>
        <v/>
      </c>
      <c r="F100" s="286" t="str">
        <f t="shared" si="32"/>
        <v/>
      </c>
      <c r="G100" s="286" t="str">
        <f t="shared" si="32"/>
        <v/>
      </c>
      <c r="H100" s="286" t="str">
        <f t="shared" si="32"/>
        <v/>
      </c>
      <c r="I100" s="286" t="str">
        <f t="shared" si="32"/>
        <v/>
      </c>
      <c r="J100" s="286" t="str">
        <f t="shared" si="32"/>
        <v/>
      </c>
      <c r="K100" s="286" t="str">
        <f t="shared" si="32"/>
        <v/>
      </c>
      <c r="L100" s="286" t="str">
        <f t="shared" si="32"/>
        <v/>
      </c>
      <c r="M100" s="286" t="str">
        <f t="shared" si="32"/>
        <v/>
      </c>
      <c r="N100" s="266" t="str">
        <f>IF(COUNTIF(B100:M100,"&gt;0")=12,SUM(B100:M100),"")</f>
        <v/>
      </c>
      <c r="O100" s="65"/>
    </row>
    <row r="101" spans="1:15" ht="13.95" customHeight="1">
      <c r="A101" s="58">
        <f>A51</f>
        <v>2016</v>
      </c>
      <c r="B101" s="286" t="str">
        <f>IF(ISBLANK(B57),"",B57)</f>
        <v/>
      </c>
      <c r="C101" s="286" t="str">
        <f aca="true" t="shared" si="33" ref="C101:M101">IF(ISBLANK(C57),"",C57)</f>
        <v/>
      </c>
      <c r="D101" s="286" t="str">
        <f t="shared" si="33"/>
        <v/>
      </c>
      <c r="E101" s="286" t="str">
        <f t="shared" si="33"/>
        <v/>
      </c>
      <c r="F101" s="286" t="str">
        <f t="shared" si="33"/>
        <v/>
      </c>
      <c r="G101" s="286" t="str">
        <f t="shared" si="33"/>
        <v/>
      </c>
      <c r="H101" s="286" t="str">
        <f t="shared" si="33"/>
        <v/>
      </c>
      <c r="I101" s="286" t="str">
        <f t="shared" si="33"/>
        <v/>
      </c>
      <c r="J101" s="286" t="str">
        <f t="shared" si="33"/>
        <v/>
      </c>
      <c r="K101" s="286" t="str">
        <f t="shared" si="33"/>
        <v/>
      </c>
      <c r="L101" s="286" t="str">
        <f t="shared" si="33"/>
        <v/>
      </c>
      <c r="M101" s="286" t="str">
        <f t="shared" si="33"/>
        <v/>
      </c>
      <c r="N101" s="266" t="str">
        <f>IF(COUNTIF(B101:M101,"&gt;0")=12,SUM(B101:M101),"")</f>
        <v/>
      </c>
      <c r="O101" s="65"/>
    </row>
    <row r="102" spans="1:15" ht="13.95" customHeight="1" thickBot="1">
      <c r="A102" s="60">
        <f>A71</f>
        <v>2015</v>
      </c>
      <c r="B102" s="287" t="str">
        <f>IF(ISBLANK(B77),"",B77)</f>
        <v/>
      </c>
      <c r="C102" s="287" t="str">
        <f aca="true" t="shared" si="34" ref="C102:M102">IF(ISBLANK(C77),"",C77)</f>
        <v/>
      </c>
      <c r="D102" s="287" t="str">
        <f t="shared" si="34"/>
        <v/>
      </c>
      <c r="E102" s="287" t="str">
        <f t="shared" si="34"/>
        <v/>
      </c>
      <c r="F102" s="287" t="str">
        <f t="shared" si="34"/>
        <v/>
      </c>
      <c r="G102" s="287" t="str">
        <f t="shared" si="34"/>
        <v/>
      </c>
      <c r="H102" s="287" t="str">
        <f t="shared" si="34"/>
        <v/>
      </c>
      <c r="I102" s="287" t="str">
        <f t="shared" si="34"/>
        <v/>
      </c>
      <c r="J102" s="287" t="str">
        <f t="shared" si="34"/>
        <v/>
      </c>
      <c r="K102" s="287" t="str">
        <f t="shared" si="34"/>
        <v/>
      </c>
      <c r="L102" s="287" t="str">
        <f t="shared" si="34"/>
        <v/>
      </c>
      <c r="M102" s="287" t="str">
        <f t="shared" si="34"/>
        <v/>
      </c>
      <c r="N102" s="267" t="str">
        <f>IF(COUNTIF(B102:M102,"&gt;0")=12,SUM(B102:M102),"")</f>
        <v/>
      </c>
      <c r="O102" s="65"/>
    </row>
    <row r="103" spans="1:15" ht="13.95" customHeight="1" thickBot="1" thickTop="1">
      <c r="A103" s="582" t="str">
        <f>$A$187</f>
        <v>Year-over-Year Volume Changes</v>
      </c>
      <c r="B103" s="583"/>
      <c r="C103" s="583"/>
      <c r="D103" s="583"/>
      <c r="E103" s="583"/>
      <c r="F103" s="583"/>
      <c r="G103" s="583"/>
      <c r="H103" s="583"/>
      <c r="I103" s="583"/>
      <c r="J103" s="583"/>
      <c r="K103" s="583"/>
      <c r="L103" s="583"/>
      <c r="M103" s="583"/>
      <c r="N103" s="583"/>
      <c r="O103" s="584"/>
    </row>
    <row r="104" spans="1:15" ht="13.95" customHeight="1">
      <c r="A104" s="66" t="s">
        <v>62</v>
      </c>
      <c r="B104" s="67" t="str">
        <f>$B$7</f>
        <v>Jan.</v>
      </c>
      <c r="C104" s="67" t="str">
        <f>$C$7</f>
        <v>Feb.</v>
      </c>
      <c r="D104" s="67" t="str">
        <f>$D$7</f>
        <v>Mar.</v>
      </c>
      <c r="E104" s="67" t="str">
        <f>$E$7</f>
        <v>Apr.</v>
      </c>
      <c r="F104" s="67" t="str">
        <f>$F$7</f>
        <v>May</v>
      </c>
      <c r="G104" s="67" t="str">
        <f>$G$7</f>
        <v>Jun.</v>
      </c>
      <c r="H104" s="67" t="str">
        <f>$H$7</f>
        <v>Jul.</v>
      </c>
      <c r="I104" s="67" t="str">
        <f>$I$7</f>
        <v>Aug.</v>
      </c>
      <c r="J104" s="67" t="str">
        <f>$J$7</f>
        <v>Sep.</v>
      </c>
      <c r="K104" s="67" t="str">
        <f>$K$7</f>
        <v>Oct.</v>
      </c>
      <c r="L104" s="67" t="str">
        <f>$L$7</f>
        <v>Nov.</v>
      </c>
      <c r="M104" s="67" t="str">
        <f>$M$7</f>
        <v>Dec.</v>
      </c>
      <c r="N104" s="262" t="s">
        <v>85</v>
      </c>
      <c r="O104" s="251" t="s">
        <v>83</v>
      </c>
    </row>
    <row r="105" spans="1:15" ht="13.95" customHeight="1">
      <c r="A105" s="56" t="str">
        <f>CONCATENATE(A100," to ",A99)</f>
        <v>2017 to 2018</v>
      </c>
      <c r="B105" s="57" t="str">
        <f>IF(ISERROR((B99-B100)/B100),"",(B99-B100)/B100)</f>
        <v/>
      </c>
      <c r="C105" s="57" t="str">
        <f aca="true" t="shared" si="35" ref="C105:M105">IF(ISERROR((C99-C100)/C100),"",(C99-C100)/C100)</f>
        <v/>
      </c>
      <c r="D105" s="57" t="str">
        <f t="shared" si="35"/>
        <v/>
      </c>
      <c r="E105" s="57" t="str">
        <f t="shared" si="35"/>
        <v/>
      </c>
      <c r="F105" s="57" t="str">
        <f t="shared" si="35"/>
        <v/>
      </c>
      <c r="G105" s="57" t="str">
        <f t="shared" si="35"/>
        <v/>
      </c>
      <c r="H105" s="57" t="str">
        <f t="shared" si="35"/>
        <v/>
      </c>
      <c r="I105" s="57" t="str">
        <f t="shared" si="35"/>
        <v/>
      </c>
      <c r="J105" s="57" t="str">
        <f t="shared" si="35"/>
        <v/>
      </c>
      <c r="K105" s="57" t="str">
        <f t="shared" si="35"/>
        <v/>
      </c>
      <c r="L105" s="57" t="str">
        <f t="shared" si="35"/>
        <v/>
      </c>
      <c r="M105" s="57" t="str">
        <f t="shared" si="35"/>
        <v/>
      </c>
      <c r="N105" s="263" t="str">
        <f>IF(ISERROR((AVERAGE(B105:M105))/12*COUNT(B105:M105)),"",(AVERAGE(B105:M105))/12*COUNT(B105:M105))</f>
        <v/>
      </c>
      <c r="O105" s="63"/>
    </row>
    <row r="106" spans="1:15" ht="13.95" customHeight="1">
      <c r="A106" s="58" t="str">
        <f>CONCATENATE(A101," to ",A100)</f>
        <v>2016 to 2017</v>
      </c>
      <c r="B106" s="59" t="str">
        <f aca="true" t="shared" si="36" ref="B106:M106">IF(ISERROR((B100-B101)/B101),"",(B100-B101)/B101)</f>
        <v/>
      </c>
      <c r="C106" s="59" t="str">
        <f t="shared" si="36"/>
        <v/>
      </c>
      <c r="D106" s="59" t="str">
        <f t="shared" si="36"/>
        <v/>
      </c>
      <c r="E106" s="59" t="str">
        <f t="shared" si="36"/>
        <v/>
      </c>
      <c r="F106" s="59" t="str">
        <f t="shared" si="36"/>
        <v/>
      </c>
      <c r="G106" s="59" t="str">
        <f>IF(ISERROR((G100-G101)/G101),"",(G100-G101)/G101)</f>
        <v/>
      </c>
      <c r="H106" s="59" t="str">
        <f t="shared" si="36"/>
        <v/>
      </c>
      <c r="I106" s="59" t="str">
        <f t="shared" si="36"/>
        <v/>
      </c>
      <c r="J106" s="59" t="str">
        <f t="shared" si="36"/>
        <v/>
      </c>
      <c r="K106" s="59" t="str">
        <f t="shared" si="36"/>
        <v/>
      </c>
      <c r="L106" s="59" t="str">
        <f t="shared" si="36"/>
        <v/>
      </c>
      <c r="M106" s="59" t="str">
        <f t="shared" si="36"/>
        <v/>
      </c>
      <c r="N106" s="264" t="str">
        <f>IF(ISERROR((AVERAGE(B106:M106))/12*COUNT(B106:M106)),"",(AVERAGE(B106:M106))/12*COUNT(B106:M106))</f>
        <v/>
      </c>
      <c r="O106" s="63"/>
    </row>
    <row r="107" spans="1:15" ht="13.95" customHeight="1" thickBot="1">
      <c r="A107" s="60" t="str">
        <f>CONCATENATE(A102," to ",A101)</f>
        <v>2015 to 2016</v>
      </c>
      <c r="B107" s="61" t="str">
        <f aca="true" t="shared" si="37" ref="B107:M107">IF(ISERROR((B101-B102)/B102),"",(B101-B102)/B102)</f>
        <v/>
      </c>
      <c r="C107" s="61" t="str">
        <f t="shared" si="37"/>
        <v/>
      </c>
      <c r="D107" s="61" t="str">
        <f t="shared" si="37"/>
        <v/>
      </c>
      <c r="E107" s="61" t="str">
        <f t="shared" si="37"/>
        <v/>
      </c>
      <c r="F107" s="61" t="str">
        <f t="shared" si="37"/>
        <v/>
      </c>
      <c r="G107" s="61" t="str">
        <f t="shared" si="37"/>
        <v/>
      </c>
      <c r="H107" s="61" t="str">
        <f t="shared" si="37"/>
        <v/>
      </c>
      <c r="I107" s="61" t="str">
        <f t="shared" si="37"/>
        <v/>
      </c>
      <c r="J107" s="61" t="str">
        <f t="shared" si="37"/>
        <v/>
      </c>
      <c r="K107" s="61" t="str">
        <f t="shared" si="37"/>
        <v/>
      </c>
      <c r="L107" s="61" t="str">
        <f t="shared" si="37"/>
        <v/>
      </c>
      <c r="M107" s="61" t="str">
        <f t="shared" si="37"/>
        <v/>
      </c>
      <c r="N107" s="261" t="str">
        <f>IF(ISERROR((AVERAGE(B107:M107))/12*COUNT(B107:M107)),"",(AVERAGE(B107:M107))/12*COUNT(B107:M107))</f>
        <v/>
      </c>
      <c r="O107" s="63"/>
    </row>
    <row r="108" spans="1:15" ht="13.95" customHeight="1" thickBot="1" thickTop="1">
      <c r="A108" s="418" t="s">
        <v>14</v>
      </c>
      <c r="B108" s="447">
        <f>COUNTIF(B99:M102,"&gt;0")</f>
        <v>0</v>
      </c>
      <c r="C108" s="448"/>
      <c r="D108" s="448"/>
      <c r="E108" s="419" t="s">
        <v>15</v>
      </c>
      <c r="F108" s="447">
        <f>COUNT(B105:M107)</f>
        <v>0</v>
      </c>
      <c r="G108" s="448"/>
      <c r="H108" s="419" t="s">
        <v>67</v>
      </c>
      <c r="I108" s="449" t="str">
        <f>IF(ISERROR(SUM(B99:M102)/SUM(B$182:M$185)),"",SUM(B99:M102)/SUM(B$182:M$185))</f>
        <v/>
      </c>
      <c r="J108" s="450" t="s">
        <v>204</v>
      </c>
      <c r="K108" s="451">
        <f>SUM(B99:M102)</f>
        <v>0</v>
      </c>
      <c r="L108" s="420"/>
      <c r="M108" s="419" t="s">
        <v>76</v>
      </c>
      <c r="N108" s="260">
        <f>SUM(N105:N107)</f>
        <v>0</v>
      </c>
      <c r="O108" s="64"/>
    </row>
    <row r="109" spans="1:15" s="3" customFormat="1" ht="13.95" customHeight="1" thickBot="1" thickTop="1">
      <c r="A109" s="631"/>
      <c r="B109" s="632"/>
      <c r="C109" s="632"/>
      <c r="D109" s="632"/>
      <c r="E109" s="632"/>
      <c r="F109" s="632"/>
      <c r="G109" s="632"/>
      <c r="H109" s="632"/>
      <c r="I109" s="632"/>
      <c r="J109" s="632"/>
      <c r="K109" s="632"/>
      <c r="L109" s="632"/>
      <c r="M109" s="632"/>
      <c r="N109" s="632"/>
      <c r="O109" s="632" t="str">
        <f>IF(COUNTIF(B109:M109,"&gt;0")=12,SUM(B109:M109),"")</f>
        <v/>
      </c>
    </row>
    <row r="110" spans="1:15" ht="13.95" customHeight="1" thickTop="1">
      <c r="A110" s="585" t="str">
        <f>$A$14</f>
        <v>Regular Dispatch Trips</v>
      </c>
      <c r="B110" s="586"/>
      <c r="C110" s="586"/>
      <c r="D110" s="586"/>
      <c r="E110" s="586"/>
      <c r="F110" s="586"/>
      <c r="G110" s="586"/>
      <c r="H110" s="586"/>
      <c r="I110" s="586"/>
      <c r="J110" s="586"/>
      <c r="K110" s="586"/>
      <c r="L110" s="586"/>
      <c r="M110" s="586"/>
      <c r="N110" s="586"/>
      <c r="O110" s="587"/>
    </row>
    <row r="111" spans="1:15" ht="13.95" customHeight="1" thickBot="1">
      <c r="A111" s="582" t="str">
        <f>$A$179</f>
        <v>Monthly and Yearly Trips</v>
      </c>
      <c r="B111" s="583"/>
      <c r="C111" s="583"/>
      <c r="D111" s="583"/>
      <c r="E111" s="583"/>
      <c r="F111" s="583"/>
      <c r="G111" s="583"/>
      <c r="H111" s="583"/>
      <c r="I111" s="583"/>
      <c r="J111" s="583"/>
      <c r="K111" s="583"/>
      <c r="L111" s="583"/>
      <c r="M111" s="583"/>
      <c r="N111" s="583"/>
      <c r="O111" s="584"/>
    </row>
    <row r="112" spans="1:15" ht="13.95" customHeight="1" thickTop="1">
      <c r="A112" s="68" t="str">
        <f>$A$98</f>
        <v>Trip Volumes</v>
      </c>
      <c r="B112" s="69" t="str">
        <f>$B$7</f>
        <v>Jan.</v>
      </c>
      <c r="C112" s="69" t="str">
        <f>$C$7</f>
        <v>Feb.</v>
      </c>
      <c r="D112" s="69" t="str">
        <f>$D$7</f>
        <v>Mar.</v>
      </c>
      <c r="E112" s="69" t="str">
        <f>$E$7</f>
        <v>Apr.</v>
      </c>
      <c r="F112" s="69" t="str">
        <f>$F$7</f>
        <v>May</v>
      </c>
      <c r="G112" s="69" t="str">
        <f>$G$7</f>
        <v>Jun.</v>
      </c>
      <c r="H112" s="69" t="str">
        <f>$H$7</f>
        <v>Jul.</v>
      </c>
      <c r="I112" s="69" t="str">
        <f>$I$7</f>
        <v>Aug.</v>
      </c>
      <c r="J112" s="69" t="str">
        <f>$J$7</f>
        <v>Sep.</v>
      </c>
      <c r="K112" s="69" t="str">
        <f>$K$7</f>
        <v>Oct.</v>
      </c>
      <c r="L112" s="69" t="str">
        <f>$L$7</f>
        <v>Nov.</v>
      </c>
      <c r="M112" s="69" t="str">
        <f>$M$7</f>
        <v>Dec.</v>
      </c>
      <c r="N112" s="265" t="str">
        <f>$N$98</f>
        <v>Totals</v>
      </c>
      <c r="O112" s="62"/>
    </row>
    <row r="113" spans="1:15" ht="13.95" customHeight="1">
      <c r="A113" s="56">
        <f>A7</f>
        <v>2018</v>
      </c>
      <c r="B113" s="285" t="str">
        <f>IF(ISBLANK(B14),"",B14)</f>
        <v/>
      </c>
      <c r="C113" s="285" t="str">
        <f aca="true" t="shared" si="38" ref="C113:M113">IF(ISBLANK(C14),"",C14)</f>
        <v/>
      </c>
      <c r="D113" s="285" t="str">
        <f t="shared" si="38"/>
        <v/>
      </c>
      <c r="E113" s="285" t="str">
        <f t="shared" si="38"/>
        <v/>
      </c>
      <c r="F113" s="285" t="str">
        <f t="shared" si="38"/>
        <v/>
      </c>
      <c r="G113" s="285" t="str">
        <f t="shared" si="38"/>
        <v/>
      </c>
      <c r="H113" s="285" t="str">
        <f t="shared" si="38"/>
        <v/>
      </c>
      <c r="I113" s="285" t="str">
        <f t="shared" si="38"/>
        <v/>
      </c>
      <c r="J113" s="285" t="str">
        <f t="shared" si="38"/>
        <v/>
      </c>
      <c r="K113" s="285" t="str">
        <f t="shared" si="38"/>
        <v/>
      </c>
      <c r="L113" s="285" t="str">
        <f t="shared" si="38"/>
        <v/>
      </c>
      <c r="M113" s="285" t="str">
        <f t="shared" si="38"/>
        <v/>
      </c>
      <c r="N113" s="272" t="str">
        <f>IF(COUNTIF(B113:M113,"&gt;0")=12,SUM(B113:M113),"")</f>
        <v/>
      </c>
      <c r="O113" s="65"/>
    </row>
    <row r="114" spans="1:15" ht="13.95" customHeight="1">
      <c r="A114" s="58">
        <f>A27</f>
        <v>2017</v>
      </c>
      <c r="B114" s="286" t="str">
        <f>IF(ISBLANK(B34),"",B34)</f>
        <v/>
      </c>
      <c r="C114" s="286" t="str">
        <f aca="true" t="shared" si="39" ref="C114:M114">IF(ISBLANK(C34),"",C34)</f>
        <v/>
      </c>
      <c r="D114" s="286" t="str">
        <f t="shared" si="39"/>
        <v/>
      </c>
      <c r="E114" s="286" t="str">
        <f t="shared" si="39"/>
        <v/>
      </c>
      <c r="F114" s="286" t="str">
        <f t="shared" si="39"/>
        <v/>
      </c>
      <c r="G114" s="286" t="str">
        <f t="shared" si="39"/>
        <v/>
      </c>
      <c r="H114" s="286" t="str">
        <f t="shared" si="39"/>
        <v/>
      </c>
      <c r="I114" s="286" t="str">
        <f t="shared" si="39"/>
        <v/>
      </c>
      <c r="J114" s="286" t="str">
        <f t="shared" si="39"/>
        <v/>
      </c>
      <c r="K114" s="286" t="str">
        <f t="shared" si="39"/>
        <v/>
      </c>
      <c r="L114" s="286" t="str">
        <f t="shared" si="39"/>
        <v/>
      </c>
      <c r="M114" s="286" t="str">
        <f t="shared" si="39"/>
        <v/>
      </c>
      <c r="N114" s="266" t="str">
        <f>IF(COUNTIF(B114:M114,"&gt;0")=12,SUM(B114:M114),"")</f>
        <v/>
      </c>
      <c r="O114" s="65"/>
    </row>
    <row r="115" spans="1:15" ht="13.95" customHeight="1">
      <c r="A115" s="58">
        <f>A51</f>
        <v>2016</v>
      </c>
      <c r="B115" s="286" t="str">
        <f>IF(ISBLANK(B58),"",B58)</f>
        <v/>
      </c>
      <c r="C115" s="286" t="str">
        <f aca="true" t="shared" si="40" ref="C115:M115">IF(ISBLANK(C58),"",C58)</f>
        <v/>
      </c>
      <c r="D115" s="286" t="str">
        <f t="shared" si="40"/>
        <v/>
      </c>
      <c r="E115" s="286" t="str">
        <f t="shared" si="40"/>
        <v/>
      </c>
      <c r="F115" s="286" t="str">
        <f t="shared" si="40"/>
        <v/>
      </c>
      <c r="G115" s="286" t="str">
        <f t="shared" si="40"/>
        <v/>
      </c>
      <c r="H115" s="286" t="str">
        <f t="shared" si="40"/>
        <v/>
      </c>
      <c r="I115" s="286" t="str">
        <f t="shared" si="40"/>
        <v/>
      </c>
      <c r="J115" s="286" t="str">
        <f t="shared" si="40"/>
        <v/>
      </c>
      <c r="K115" s="286" t="str">
        <f t="shared" si="40"/>
        <v/>
      </c>
      <c r="L115" s="286" t="str">
        <f t="shared" si="40"/>
        <v/>
      </c>
      <c r="M115" s="286" t="str">
        <f t="shared" si="40"/>
        <v/>
      </c>
      <c r="N115" s="266" t="str">
        <f>IF(COUNTIF(B115:M115,"&gt;0")=12,SUM(B115:M115),"")</f>
        <v/>
      </c>
      <c r="O115" s="65"/>
    </row>
    <row r="116" spans="1:15" ht="13.95" customHeight="1" thickBot="1">
      <c r="A116" s="60">
        <f>A71</f>
        <v>2015</v>
      </c>
      <c r="B116" s="287" t="str">
        <f>IF(ISBLANK(B78),"",B78)</f>
        <v/>
      </c>
      <c r="C116" s="287" t="str">
        <f aca="true" t="shared" si="41" ref="C116:M116">IF(ISBLANK(C78),"",C78)</f>
        <v/>
      </c>
      <c r="D116" s="287" t="str">
        <f t="shared" si="41"/>
        <v/>
      </c>
      <c r="E116" s="287" t="str">
        <f t="shared" si="41"/>
        <v/>
      </c>
      <c r="F116" s="287" t="str">
        <f t="shared" si="41"/>
        <v/>
      </c>
      <c r="G116" s="287" t="str">
        <f t="shared" si="41"/>
        <v/>
      </c>
      <c r="H116" s="287" t="str">
        <f t="shared" si="41"/>
        <v/>
      </c>
      <c r="I116" s="287" t="str">
        <f t="shared" si="41"/>
        <v/>
      </c>
      <c r="J116" s="287" t="str">
        <f t="shared" si="41"/>
        <v/>
      </c>
      <c r="K116" s="287" t="str">
        <f t="shared" si="41"/>
        <v/>
      </c>
      <c r="L116" s="287" t="str">
        <f t="shared" si="41"/>
        <v/>
      </c>
      <c r="M116" s="287" t="str">
        <f t="shared" si="41"/>
        <v/>
      </c>
      <c r="N116" s="267" t="str">
        <f>IF(COUNTIF(B116:M116,"&gt;0")=12,SUM(B116:M116),"")</f>
        <v/>
      </c>
      <c r="O116" s="65"/>
    </row>
    <row r="117" spans="1:15" ht="13.95" customHeight="1" thickBot="1" thickTop="1">
      <c r="A117" s="582" t="str">
        <f>$A$187</f>
        <v>Year-over-Year Volume Changes</v>
      </c>
      <c r="B117" s="583"/>
      <c r="C117" s="583"/>
      <c r="D117" s="583"/>
      <c r="E117" s="583"/>
      <c r="F117" s="583"/>
      <c r="G117" s="583"/>
      <c r="H117" s="583"/>
      <c r="I117" s="583"/>
      <c r="J117" s="583"/>
      <c r="K117" s="583"/>
      <c r="L117" s="583"/>
      <c r="M117" s="583"/>
      <c r="N117" s="583"/>
      <c r="O117" s="584"/>
    </row>
    <row r="118" spans="1:15" ht="13.95" customHeight="1">
      <c r="A118" s="66" t="str">
        <f>$A$104</f>
        <v>Trip Volume Changes</v>
      </c>
      <c r="B118" s="67" t="str">
        <f>$B$7</f>
        <v>Jan.</v>
      </c>
      <c r="C118" s="67" t="str">
        <f>$C$7</f>
        <v>Feb.</v>
      </c>
      <c r="D118" s="67" t="str">
        <f>$D$7</f>
        <v>Mar.</v>
      </c>
      <c r="E118" s="67" t="str">
        <f>$E$7</f>
        <v>Apr.</v>
      </c>
      <c r="F118" s="67" t="str">
        <f>$F$7</f>
        <v>May</v>
      </c>
      <c r="G118" s="67" t="str">
        <f>$G$7</f>
        <v>Jun.</v>
      </c>
      <c r="H118" s="67" t="str">
        <f>$H$7</f>
        <v>Jul.</v>
      </c>
      <c r="I118" s="67" t="str">
        <f>$I$7</f>
        <v>Aug.</v>
      </c>
      <c r="J118" s="67" t="str">
        <f>$J$7</f>
        <v>Sep.</v>
      </c>
      <c r="K118" s="67" t="str">
        <f>$K$7</f>
        <v>Oct.</v>
      </c>
      <c r="L118" s="67" t="str">
        <f>$L$7</f>
        <v>Nov.</v>
      </c>
      <c r="M118" s="67" t="str">
        <f>$M$7</f>
        <v>Dec.</v>
      </c>
      <c r="N118" s="262" t="str">
        <f>$N$104</f>
        <v>Change*</v>
      </c>
      <c r="O118" s="251" t="str">
        <f>$O$104</f>
        <v>*weighted</v>
      </c>
    </row>
    <row r="119" spans="1:15" ht="13.95" customHeight="1">
      <c r="A119" s="56" t="str">
        <f>CONCATENATE(A114," to ",A113)</f>
        <v>2017 to 2018</v>
      </c>
      <c r="B119" s="57" t="str">
        <f aca="true" t="shared" si="42" ref="B119:M119">IF(ISERROR((B113-B114)/B114),"",(B113-B114)/B114)</f>
        <v/>
      </c>
      <c r="C119" s="57" t="str">
        <f t="shared" si="42"/>
        <v/>
      </c>
      <c r="D119" s="57" t="str">
        <f t="shared" si="42"/>
        <v/>
      </c>
      <c r="E119" s="57" t="str">
        <f t="shared" si="42"/>
        <v/>
      </c>
      <c r="F119" s="57" t="str">
        <f t="shared" si="42"/>
        <v/>
      </c>
      <c r="G119" s="57" t="str">
        <f t="shared" si="42"/>
        <v/>
      </c>
      <c r="H119" s="57" t="str">
        <f t="shared" si="42"/>
        <v/>
      </c>
      <c r="I119" s="57" t="str">
        <f t="shared" si="42"/>
        <v/>
      </c>
      <c r="J119" s="57" t="str">
        <f t="shared" si="42"/>
        <v/>
      </c>
      <c r="K119" s="57" t="str">
        <f t="shared" si="42"/>
        <v/>
      </c>
      <c r="L119" s="57" t="str">
        <f t="shared" si="42"/>
        <v/>
      </c>
      <c r="M119" s="57" t="str">
        <f t="shared" si="42"/>
        <v/>
      </c>
      <c r="N119" s="263" t="str">
        <f>IF(ISERROR((AVERAGE(B119:M119))/12*COUNT(B119:M119)),"",(AVERAGE(B119:M119))/12*COUNT(B119:M119))</f>
        <v/>
      </c>
      <c r="O119" s="63"/>
    </row>
    <row r="120" spans="1:15" ht="13.95" customHeight="1">
      <c r="A120" s="58" t="str">
        <f>CONCATENATE(A115," to ",A114)</f>
        <v>2016 to 2017</v>
      </c>
      <c r="B120" s="59" t="str">
        <f aca="true" t="shared" si="43" ref="B120:M120">IF(ISERROR((B114-B115)/B115),"",(B114-B115)/B115)</f>
        <v/>
      </c>
      <c r="C120" s="59" t="str">
        <f t="shared" si="43"/>
        <v/>
      </c>
      <c r="D120" s="59" t="str">
        <f t="shared" si="43"/>
        <v/>
      </c>
      <c r="E120" s="59" t="str">
        <f t="shared" si="43"/>
        <v/>
      </c>
      <c r="F120" s="59" t="str">
        <f t="shared" si="43"/>
        <v/>
      </c>
      <c r="G120" s="59" t="str">
        <f t="shared" si="43"/>
        <v/>
      </c>
      <c r="H120" s="59" t="str">
        <f t="shared" si="43"/>
        <v/>
      </c>
      <c r="I120" s="59" t="str">
        <f t="shared" si="43"/>
        <v/>
      </c>
      <c r="J120" s="59" t="str">
        <f t="shared" si="43"/>
        <v/>
      </c>
      <c r="K120" s="59" t="str">
        <f t="shared" si="43"/>
        <v/>
      </c>
      <c r="L120" s="59" t="str">
        <f t="shared" si="43"/>
        <v/>
      </c>
      <c r="M120" s="59" t="str">
        <f t="shared" si="43"/>
        <v/>
      </c>
      <c r="N120" s="264" t="str">
        <f>IF(ISERROR((AVERAGE(B120:M120))/12*COUNT(B120:M120)),"",(AVERAGE(B120:M120))/12*COUNT(B120:M120))</f>
        <v/>
      </c>
      <c r="O120" s="63"/>
    </row>
    <row r="121" spans="1:15" ht="13.95" customHeight="1" thickBot="1">
      <c r="A121" s="60" t="str">
        <f>CONCATENATE(A116," to ",A115)</f>
        <v>2015 to 2016</v>
      </c>
      <c r="B121" s="61" t="str">
        <f aca="true" t="shared" si="44" ref="B121:M121">IF(ISERROR((B115-B116)/B116),"",(B115-B116)/B116)</f>
        <v/>
      </c>
      <c r="C121" s="61" t="str">
        <f t="shared" si="44"/>
        <v/>
      </c>
      <c r="D121" s="61" t="str">
        <f t="shared" si="44"/>
        <v/>
      </c>
      <c r="E121" s="61" t="str">
        <f t="shared" si="44"/>
        <v/>
      </c>
      <c r="F121" s="61" t="str">
        <f t="shared" si="44"/>
        <v/>
      </c>
      <c r="G121" s="61" t="str">
        <f t="shared" si="44"/>
        <v/>
      </c>
      <c r="H121" s="61" t="str">
        <f t="shared" si="44"/>
        <v/>
      </c>
      <c r="I121" s="61" t="str">
        <f t="shared" si="44"/>
        <v/>
      </c>
      <c r="J121" s="61" t="str">
        <f t="shared" si="44"/>
        <v/>
      </c>
      <c r="K121" s="61" t="str">
        <f t="shared" si="44"/>
        <v/>
      </c>
      <c r="L121" s="61" t="str">
        <f t="shared" si="44"/>
        <v/>
      </c>
      <c r="M121" s="61" t="str">
        <f t="shared" si="44"/>
        <v/>
      </c>
      <c r="N121" s="261" t="str">
        <f>IF(ISERROR((AVERAGE(B121:M121))/12*COUNT(B121:M121)),"",(AVERAGE(B121:M121))/12*COUNT(B121:M121))</f>
        <v/>
      </c>
      <c r="O121" s="63"/>
    </row>
    <row r="122" spans="1:15" ht="13.95" customHeight="1" thickBot="1" thickTop="1">
      <c r="A122" s="418" t="s">
        <v>14</v>
      </c>
      <c r="B122" s="447">
        <f>COUNTIF(B113:M116,"&gt;0")</f>
        <v>0</v>
      </c>
      <c r="C122" s="448"/>
      <c r="D122" s="448"/>
      <c r="E122" s="419" t="s">
        <v>15</v>
      </c>
      <c r="F122" s="447">
        <f>COUNT(B119:M121)</f>
        <v>0</v>
      </c>
      <c r="G122" s="448"/>
      <c r="H122" s="419" t="str">
        <f>$H$108</f>
        <v>Portion of Trips:</v>
      </c>
      <c r="I122" s="449" t="str">
        <f>IF(ISERROR(SUM(B113:M116)/SUM(B$182:M$185)),"",SUM(B113:M116)/SUM(B$182:M$185))</f>
        <v/>
      </c>
      <c r="J122" s="450" t="s">
        <v>204</v>
      </c>
      <c r="K122" s="451">
        <f>SUM(B113:M116)</f>
        <v>0</v>
      </c>
      <c r="L122" s="420"/>
      <c r="M122" s="419" t="str">
        <f>$M$108</f>
        <v>Total Change:</v>
      </c>
      <c r="N122" s="260">
        <f>SUM(N119:N121)</f>
        <v>0</v>
      </c>
      <c r="O122" s="64"/>
    </row>
    <row r="123" spans="1:15" s="3" customFormat="1" ht="13.95" customHeight="1" thickTop="1">
      <c r="A123" s="631"/>
      <c r="B123" s="632"/>
      <c r="C123" s="632"/>
      <c r="D123" s="632"/>
      <c r="E123" s="632"/>
      <c r="F123" s="632"/>
      <c r="G123" s="632"/>
      <c r="H123" s="632"/>
      <c r="I123" s="632"/>
      <c r="J123" s="632"/>
      <c r="K123" s="632"/>
      <c r="L123" s="632"/>
      <c r="M123" s="632"/>
      <c r="N123" s="632"/>
      <c r="O123" s="632" t="str">
        <f>IF(COUNTIF(B123:M123,"&gt;0")=12,SUM(B123:M123),"")</f>
        <v/>
      </c>
    </row>
    <row r="124" spans="1:15" s="3" customFormat="1" ht="10.8" customHeight="1">
      <c r="A124" s="14"/>
      <c r="B124" s="14"/>
      <c r="C124" s="14"/>
      <c r="D124" s="14"/>
      <c r="E124" s="14"/>
      <c r="F124" s="14"/>
      <c r="G124" s="14"/>
      <c r="H124" s="14"/>
      <c r="I124" s="14"/>
      <c r="J124" s="14"/>
      <c r="K124" s="14"/>
      <c r="L124" s="14"/>
      <c r="M124" s="14"/>
      <c r="N124" s="14"/>
      <c r="O124" s="15"/>
    </row>
    <row r="125" spans="1:15" s="3" customFormat="1" ht="13.95" customHeight="1">
      <c r="A125" s="7" t="s">
        <v>68</v>
      </c>
      <c r="B125" s="14"/>
      <c r="C125" s="14"/>
      <c r="D125" s="14"/>
      <c r="E125" s="14"/>
      <c r="F125" s="14"/>
      <c r="G125" s="22" t="s">
        <v>97</v>
      </c>
      <c r="H125" s="14"/>
      <c r="I125" s="14"/>
      <c r="J125" s="14"/>
      <c r="K125" s="14"/>
      <c r="L125" s="14"/>
      <c r="M125" s="14"/>
      <c r="N125" s="14"/>
      <c r="O125" s="309" t="str">
        <f>$O$3</f>
        <v>sedans &amp; other regular taxis only</v>
      </c>
    </row>
    <row r="126" spans="1:15" s="3" customFormat="1" ht="7.8" customHeight="1" thickBot="1">
      <c r="A126" s="14"/>
      <c r="B126" s="14"/>
      <c r="C126" s="14"/>
      <c r="D126" s="14"/>
      <c r="E126" s="14"/>
      <c r="F126" s="14"/>
      <c r="G126" s="14"/>
      <c r="H126" s="14"/>
      <c r="I126" s="14"/>
      <c r="J126" s="14"/>
      <c r="K126" s="14"/>
      <c r="L126" s="14"/>
      <c r="M126" s="14"/>
      <c r="N126" s="14"/>
      <c r="O126" s="15"/>
    </row>
    <row r="127" spans="1:15" s="3" customFormat="1" ht="13.95" customHeight="1" thickBot="1">
      <c r="A127" s="10" t="s">
        <v>12</v>
      </c>
      <c r="B127" s="568" t="str">
        <f>'A  Applicant Info'!$E$3</f>
        <v>XYZ Taxi Ltd.</v>
      </c>
      <c r="C127" s="569"/>
      <c r="D127" s="569"/>
      <c r="E127" s="569"/>
      <c r="F127" s="569"/>
      <c r="G127" s="570"/>
      <c r="H127" s="16"/>
      <c r="I127" s="17"/>
      <c r="J127" s="11" t="s">
        <v>13</v>
      </c>
      <c r="K127" s="568">
        <f>'A  Applicant Info'!$L$3</f>
        <v>1</v>
      </c>
      <c r="L127" s="569"/>
      <c r="M127" s="569"/>
      <c r="N127" s="570"/>
      <c r="O127" s="16"/>
    </row>
    <row r="128" spans="1:15" s="3" customFormat="1" ht="5.55" customHeight="1" thickBot="1">
      <c r="A128" s="12"/>
      <c r="B128" s="18"/>
      <c r="C128" s="18"/>
      <c r="D128" s="18"/>
      <c r="E128" s="18"/>
      <c r="F128" s="18"/>
      <c r="G128" s="18"/>
      <c r="H128" s="18"/>
      <c r="I128" s="18"/>
      <c r="J128" s="17"/>
      <c r="K128" s="17"/>
      <c r="L128" s="17"/>
      <c r="M128" s="17"/>
      <c r="N128" s="17"/>
      <c r="O128" s="15"/>
    </row>
    <row r="129" spans="1:15" ht="13.95" customHeight="1" thickTop="1">
      <c r="A129" s="585" t="str">
        <f>$A$15</f>
        <v>Other Trips (1)</v>
      </c>
      <c r="B129" s="586"/>
      <c r="C129" s="586"/>
      <c r="D129" s="586"/>
      <c r="E129" s="586"/>
      <c r="F129" s="586"/>
      <c r="G129" s="586"/>
      <c r="H129" s="586"/>
      <c r="I129" s="586"/>
      <c r="J129" s="586"/>
      <c r="K129" s="586"/>
      <c r="L129" s="586"/>
      <c r="M129" s="586"/>
      <c r="N129" s="586"/>
      <c r="O129" s="587"/>
    </row>
    <row r="130" spans="1:15" ht="13.95" customHeight="1" thickBot="1">
      <c r="A130" s="582" t="str">
        <f>$A$179</f>
        <v>Monthly and Yearly Trips</v>
      </c>
      <c r="B130" s="583"/>
      <c r="C130" s="583"/>
      <c r="D130" s="583"/>
      <c r="E130" s="583"/>
      <c r="F130" s="583"/>
      <c r="G130" s="583"/>
      <c r="H130" s="583"/>
      <c r="I130" s="583"/>
      <c r="J130" s="583"/>
      <c r="K130" s="583"/>
      <c r="L130" s="583"/>
      <c r="M130" s="583"/>
      <c r="N130" s="583"/>
      <c r="O130" s="584"/>
    </row>
    <row r="131" spans="1:15" ht="13.95" customHeight="1" thickTop="1">
      <c r="A131" s="68" t="str">
        <f>$A$98</f>
        <v>Trip Volumes</v>
      </c>
      <c r="B131" s="69" t="str">
        <f>$B$7</f>
        <v>Jan.</v>
      </c>
      <c r="C131" s="69" t="str">
        <f>$C$7</f>
        <v>Feb.</v>
      </c>
      <c r="D131" s="69" t="str">
        <f>$D$7</f>
        <v>Mar.</v>
      </c>
      <c r="E131" s="69" t="str">
        <f>$E$7</f>
        <v>Apr.</v>
      </c>
      <c r="F131" s="69" t="str">
        <f>$F$7</f>
        <v>May</v>
      </c>
      <c r="G131" s="69" t="str">
        <f>$G$7</f>
        <v>Jun.</v>
      </c>
      <c r="H131" s="69" t="str">
        <f>$H$7</f>
        <v>Jul.</v>
      </c>
      <c r="I131" s="69" t="str">
        <f>$I$7</f>
        <v>Aug.</v>
      </c>
      <c r="J131" s="69" t="str">
        <f>$J$7</f>
        <v>Sep.</v>
      </c>
      <c r="K131" s="69" t="str">
        <f>$K$7</f>
        <v>Oct.</v>
      </c>
      <c r="L131" s="69" t="str">
        <f>$L$7</f>
        <v>Nov.</v>
      </c>
      <c r="M131" s="69" t="str">
        <f>$M$7</f>
        <v>Dec.</v>
      </c>
      <c r="N131" s="265" t="str">
        <f>$N$98</f>
        <v>Totals</v>
      </c>
      <c r="O131" s="62"/>
    </row>
    <row r="132" spans="1:15" ht="13.95" customHeight="1">
      <c r="A132" s="56">
        <f>A7</f>
        <v>2018</v>
      </c>
      <c r="B132" s="285" t="str">
        <f>IF(ISBLANK(B15),"",B15)</f>
        <v/>
      </c>
      <c r="C132" s="285" t="str">
        <f aca="true" t="shared" si="45" ref="C132:M132">IF(ISBLANK(C15),"",C15)</f>
        <v/>
      </c>
      <c r="D132" s="285" t="str">
        <f t="shared" si="45"/>
        <v/>
      </c>
      <c r="E132" s="285" t="str">
        <f t="shared" si="45"/>
        <v/>
      </c>
      <c r="F132" s="285" t="str">
        <f t="shared" si="45"/>
        <v/>
      </c>
      <c r="G132" s="285" t="str">
        <f t="shared" si="45"/>
        <v/>
      </c>
      <c r="H132" s="285" t="str">
        <f t="shared" si="45"/>
        <v/>
      </c>
      <c r="I132" s="285" t="str">
        <f t="shared" si="45"/>
        <v/>
      </c>
      <c r="J132" s="285" t="str">
        <f t="shared" si="45"/>
        <v/>
      </c>
      <c r="K132" s="285" t="str">
        <f t="shared" si="45"/>
        <v/>
      </c>
      <c r="L132" s="285" t="str">
        <f t="shared" si="45"/>
        <v/>
      </c>
      <c r="M132" s="285" t="str">
        <f t="shared" si="45"/>
        <v/>
      </c>
      <c r="N132" s="272" t="str">
        <f>IF(COUNTIF(B132:M132,"&gt;0")=12,SUM(B132:M132),"")</f>
        <v/>
      </c>
      <c r="O132" s="65"/>
    </row>
    <row r="133" spans="1:15" ht="13.95" customHeight="1">
      <c r="A133" s="58">
        <f>A27</f>
        <v>2017</v>
      </c>
      <c r="B133" s="286" t="str">
        <f>IF(ISBLANK(B35),"",B35)</f>
        <v/>
      </c>
      <c r="C133" s="286" t="str">
        <f aca="true" t="shared" si="46" ref="C133:M133">IF(ISBLANK(C35),"",C35)</f>
        <v/>
      </c>
      <c r="D133" s="286" t="str">
        <f t="shared" si="46"/>
        <v/>
      </c>
      <c r="E133" s="286" t="str">
        <f t="shared" si="46"/>
        <v/>
      </c>
      <c r="F133" s="286" t="str">
        <f t="shared" si="46"/>
        <v/>
      </c>
      <c r="G133" s="286" t="str">
        <f t="shared" si="46"/>
        <v/>
      </c>
      <c r="H133" s="286" t="str">
        <f t="shared" si="46"/>
        <v/>
      </c>
      <c r="I133" s="286" t="str">
        <f t="shared" si="46"/>
        <v/>
      </c>
      <c r="J133" s="286" t="str">
        <f t="shared" si="46"/>
        <v/>
      </c>
      <c r="K133" s="286" t="str">
        <f t="shared" si="46"/>
        <v/>
      </c>
      <c r="L133" s="286" t="str">
        <f t="shared" si="46"/>
        <v/>
      </c>
      <c r="M133" s="286" t="str">
        <f t="shared" si="46"/>
        <v/>
      </c>
      <c r="N133" s="266" t="str">
        <f>IF(COUNTIF(B133:M133,"&gt;0")=12,SUM(B133:M133),"")</f>
        <v/>
      </c>
      <c r="O133" s="65"/>
    </row>
    <row r="134" spans="1:15" ht="13.95" customHeight="1">
      <c r="A134" s="58">
        <f>A51</f>
        <v>2016</v>
      </c>
      <c r="B134" s="286" t="str">
        <f>IF(ISBLANK(B59),"",B59)</f>
        <v/>
      </c>
      <c r="C134" s="286" t="str">
        <f aca="true" t="shared" si="47" ref="C134:M134">IF(ISBLANK(C59),"",C59)</f>
        <v/>
      </c>
      <c r="D134" s="286" t="str">
        <f t="shared" si="47"/>
        <v/>
      </c>
      <c r="E134" s="286" t="str">
        <f t="shared" si="47"/>
        <v/>
      </c>
      <c r="F134" s="286" t="str">
        <f t="shared" si="47"/>
        <v/>
      </c>
      <c r="G134" s="286" t="str">
        <f t="shared" si="47"/>
        <v/>
      </c>
      <c r="H134" s="286" t="str">
        <f t="shared" si="47"/>
        <v/>
      </c>
      <c r="I134" s="286" t="str">
        <f t="shared" si="47"/>
        <v/>
      </c>
      <c r="J134" s="286" t="str">
        <f t="shared" si="47"/>
        <v/>
      </c>
      <c r="K134" s="286" t="str">
        <f t="shared" si="47"/>
        <v/>
      </c>
      <c r="L134" s="286" t="str">
        <f t="shared" si="47"/>
        <v/>
      </c>
      <c r="M134" s="286" t="str">
        <f t="shared" si="47"/>
        <v/>
      </c>
      <c r="N134" s="266" t="str">
        <f>IF(COUNTIF(B134:M134,"&gt;0")=12,SUM(B134:M134),"")</f>
        <v/>
      </c>
      <c r="O134" s="65"/>
    </row>
    <row r="135" spans="1:15" ht="13.95" customHeight="1" thickBot="1">
      <c r="A135" s="60">
        <f>A71</f>
        <v>2015</v>
      </c>
      <c r="B135" s="287" t="str">
        <f>IF(ISBLANK(B79),"",B79)</f>
        <v/>
      </c>
      <c r="C135" s="287" t="str">
        <f aca="true" t="shared" si="48" ref="C135:M135">IF(ISBLANK(C79),"",C79)</f>
        <v/>
      </c>
      <c r="D135" s="287" t="str">
        <f t="shared" si="48"/>
        <v/>
      </c>
      <c r="E135" s="287" t="str">
        <f t="shared" si="48"/>
        <v/>
      </c>
      <c r="F135" s="287" t="str">
        <f t="shared" si="48"/>
        <v/>
      </c>
      <c r="G135" s="287" t="str">
        <f t="shared" si="48"/>
        <v/>
      </c>
      <c r="H135" s="287" t="str">
        <f t="shared" si="48"/>
        <v/>
      </c>
      <c r="I135" s="287" t="str">
        <f t="shared" si="48"/>
        <v/>
      </c>
      <c r="J135" s="287" t="str">
        <f t="shared" si="48"/>
        <v/>
      </c>
      <c r="K135" s="287" t="str">
        <f t="shared" si="48"/>
        <v/>
      </c>
      <c r="L135" s="287" t="str">
        <f t="shared" si="48"/>
        <v/>
      </c>
      <c r="M135" s="287" t="str">
        <f t="shared" si="48"/>
        <v/>
      </c>
      <c r="N135" s="267" t="str">
        <f>IF(COUNTIF(B135:M135,"&gt;0")=12,SUM(B135:M135),"")</f>
        <v/>
      </c>
      <c r="O135" s="65"/>
    </row>
    <row r="136" spans="1:15" ht="13.95" customHeight="1" thickBot="1" thickTop="1">
      <c r="A136" s="582" t="str">
        <f>$A$187</f>
        <v>Year-over-Year Volume Changes</v>
      </c>
      <c r="B136" s="583"/>
      <c r="C136" s="583"/>
      <c r="D136" s="583"/>
      <c r="E136" s="583"/>
      <c r="F136" s="583"/>
      <c r="G136" s="583"/>
      <c r="H136" s="583"/>
      <c r="I136" s="583"/>
      <c r="J136" s="583"/>
      <c r="K136" s="583"/>
      <c r="L136" s="583"/>
      <c r="M136" s="583"/>
      <c r="N136" s="583"/>
      <c r="O136" s="584"/>
    </row>
    <row r="137" spans="1:15" ht="13.95" customHeight="1">
      <c r="A137" s="66" t="str">
        <f>$A$118</f>
        <v>Trip Volume Changes</v>
      </c>
      <c r="B137" s="67" t="str">
        <f>$B$7</f>
        <v>Jan.</v>
      </c>
      <c r="C137" s="67" t="str">
        <f>$C$7</f>
        <v>Feb.</v>
      </c>
      <c r="D137" s="67" t="str">
        <f>$D$7</f>
        <v>Mar.</v>
      </c>
      <c r="E137" s="67" t="str">
        <f>$E$7</f>
        <v>Apr.</v>
      </c>
      <c r="F137" s="67" t="str">
        <f>$F$7</f>
        <v>May</v>
      </c>
      <c r="G137" s="67" t="str">
        <f>$G$7</f>
        <v>Jun.</v>
      </c>
      <c r="H137" s="67" t="str">
        <f>$H$7</f>
        <v>Jul.</v>
      </c>
      <c r="I137" s="67" t="str">
        <f>$I$7</f>
        <v>Aug.</v>
      </c>
      <c r="J137" s="67" t="str">
        <f>$J$7</f>
        <v>Sep.</v>
      </c>
      <c r="K137" s="67" t="str">
        <f>$K$7</f>
        <v>Oct.</v>
      </c>
      <c r="L137" s="67" t="str">
        <f>$L$7</f>
        <v>Nov.</v>
      </c>
      <c r="M137" s="67" t="str">
        <f>$M$7</f>
        <v>Dec.</v>
      </c>
      <c r="N137" s="262" t="str">
        <f>$N$104</f>
        <v>Change*</v>
      </c>
      <c r="O137" s="251" t="str">
        <f>$O$104</f>
        <v>*weighted</v>
      </c>
    </row>
    <row r="138" spans="1:15" ht="13.95" customHeight="1">
      <c r="A138" s="56" t="str">
        <f>CONCATENATE(A133," to ",A132)</f>
        <v>2017 to 2018</v>
      </c>
      <c r="B138" s="57" t="str">
        <f aca="true" t="shared" si="49" ref="B138:M138">IF(ISERROR((B132-B133)/B133),"",(B132-B133)/B133)</f>
        <v/>
      </c>
      <c r="C138" s="57" t="str">
        <f t="shared" si="49"/>
        <v/>
      </c>
      <c r="D138" s="57" t="str">
        <f t="shared" si="49"/>
        <v/>
      </c>
      <c r="E138" s="57" t="str">
        <f t="shared" si="49"/>
        <v/>
      </c>
      <c r="F138" s="57" t="str">
        <f t="shared" si="49"/>
        <v/>
      </c>
      <c r="G138" s="57" t="str">
        <f t="shared" si="49"/>
        <v/>
      </c>
      <c r="H138" s="57" t="str">
        <f t="shared" si="49"/>
        <v/>
      </c>
      <c r="I138" s="57" t="str">
        <f t="shared" si="49"/>
        <v/>
      </c>
      <c r="J138" s="57" t="str">
        <f t="shared" si="49"/>
        <v/>
      </c>
      <c r="K138" s="57" t="str">
        <f t="shared" si="49"/>
        <v/>
      </c>
      <c r="L138" s="57" t="str">
        <f t="shared" si="49"/>
        <v/>
      </c>
      <c r="M138" s="57" t="str">
        <f t="shared" si="49"/>
        <v/>
      </c>
      <c r="N138" s="263" t="str">
        <f>IF(ISERROR((AVERAGE(B138:M138))/12*COUNT(B138:M138)),"",(AVERAGE(B138:M138))/12*COUNT(B138:M138))</f>
        <v/>
      </c>
      <c r="O138" s="63"/>
    </row>
    <row r="139" spans="1:15" ht="13.95" customHeight="1">
      <c r="A139" s="58" t="str">
        <f>CONCATENATE(A134," to ",A133)</f>
        <v>2016 to 2017</v>
      </c>
      <c r="B139" s="59" t="str">
        <f aca="true" t="shared" si="50" ref="B139:M139">IF(ISERROR((B133-B134)/B134),"",(B133-B134)/B134)</f>
        <v/>
      </c>
      <c r="C139" s="59" t="str">
        <f t="shared" si="50"/>
        <v/>
      </c>
      <c r="D139" s="59" t="str">
        <f t="shared" si="50"/>
        <v/>
      </c>
      <c r="E139" s="59" t="str">
        <f t="shared" si="50"/>
        <v/>
      </c>
      <c r="F139" s="59" t="str">
        <f t="shared" si="50"/>
        <v/>
      </c>
      <c r="G139" s="59" t="str">
        <f t="shared" si="50"/>
        <v/>
      </c>
      <c r="H139" s="59" t="str">
        <f t="shared" si="50"/>
        <v/>
      </c>
      <c r="I139" s="59" t="str">
        <f t="shared" si="50"/>
        <v/>
      </c>
      <c r="J139" s="59" t="str">
        <f t="shared" si="50"/>
        <v/>
      </c>
      <c r="K139" s="59" t="str">
        <f t="shared" si="50"/>
        <v/>
      </c>
      <c r="L139" s="59" t="str">
        <f t="shared" si="50"/>
        <v/>
      </c>
      <c r="M139" s="59" t="str">
        <f t="shared" si="50"/>
        <v/>
      </c>
      <c r="N139" s="264" t="str">
        <f>IF(ISERROR((AVERAGE(B139:M139))/12*COUNT(B139:M139)),"",(AVERAGE(B139:M139))/12*COUNT(B139:M139))</f>
        <v/>
      </c>
      <c r="O139" s="63"/>
    </row>
    <row r="140" spans="1:15" ht="13.95" customHeight="1" thickBot="1">
      <c r="A140" s="60" t="str">
        <f>CONCATENATE(A135," to ",A134)</f>
        <v>2015 to 2016</v>
      </c>
      <c r="B140" s="61" t="str">
        <f aca="true" t="shared" si="51" ref="B140:M140">IF(ISERROR((B134-B135)/B135),"",(B134-B135)/B135)</f>
        <v/>
      </c>
      <c r="C140" s="61" t="str">
        <f t="shared" si="51"/>
        <v/>
      </c>
      <c r="D140" s="61" t="str">
        <f t="shared" si="51"/>
        <v/>
      </c>
      <c r="E140" s="61" t="str">
        <f t="shared" si="51"/>
        <v/>
      </c>
      <c r="F140" s="61" t="str">
        <f t="shared" si="51"/>
        <v/>
      </c>
      <c r="G140" s="61" t="str">
        <f t="shared" si="51"/>
        <v/>
      </c>
      <c r="H140" s="61" t="str">
        <f t="shared" si="51"/>
        <v/>
      </c>
      <c r="I140" s="61" t="str">
        <f t="shared" si="51"/>
        <v/>
      </c>
      <c r="J140" s="61" t="str">
        <f t="shared" si="51"/>
        <v/>
      </c>
      <c r="K140" s="61" t="str">
        <f t="shared" si="51"/>
        <v/>
      </c>
      <c r="L140" s="61" t="str">
        <f t="shared" si="51"/>
        <v/>
      </c>
      <c r="M140" s="61" t="str">
        <f t="shared" si="51"/>
        <v/>
      </c>
      <c r="N140" s="261" t="str">
        <f>IF(ISERROR((AVERAGE(B140:M140))/12*COUNT(B140:M140)),"",(AVERAGE(B140:M140))/12*COUNT(B140:M140))</f>
        <v/>
      </c>
      <c r="O140" s="63"/>
    </row>
    <row r="141" spans="1:15" ht="13.95" customHeight="1" thickBot="1" thickTop="1">
      <c r="A141" s="418" t="s">
        <v>14</v>
      </c>
      <c r="B141" s="447">
        <f>COUNTIF(B132:M135,"&gt;0")</f>
        <v>0</v>
      </c>
      <c r="C141" s="448"/>
      <c r="D141" s="448"/>
      <c r="E141" s="419" t="s">
        <v>15</v>
      </c>
      <c r="F141" s="447">
        <f>COUNT(B138:M140)</f>
        <v>0</v>
      </c>
      <c r="G141" s="448"/>
      <c r="H141" s="419" t="str">
        <f>$H$108</f>
        <v>Portion of Trips:</v>
      </c>
      <c r="I141" s="449" t="str">
        <f>IF(ISERROR(SUM(B132:M135)/SUM(B$182:M$185)),"",SUM(B132:M135)/SUM(B$182:M$185))</f>
        <v/>
      </c>
      <c r="J141" s="450" t="s">
        <v>204</v>
      </c>
      <c r="K141" s="451">
        <f>SUM(B132:M135)</f>
        <v>0</v>
      </c>
      <c r="L141" s="420"/>
      <c r="M141" s="419" t="str">
        <f>$M$108</f>
        <v>Total Change:</v>
      </c>
      <c r="N141" s="260">
        <f>SUM(N138:N140)</f>
        <v>0</v>
      </c>
      <c r="O141" s="64"/>
    </row>
    <row r="142" spans="1:15" ht="13.95" customHeight="1" thickBot="1" thickTop="1">
      <c r="A142" s="631"/>
      <c r="B142" s="632"/>
      <c r="C142" s="632"/>
      <c r="D142" s="632"/>
      <c r="E142" s="632"/>
      <c r="F142" s="632"/>
      <c r="G142" s="632"/>
      <c r="H142" s="632"/>
      <c r="I142" s="632"/>
      <c r="J142" s="632"/>
      <c r="K142" s="632"/>
      <c r="L142" s="632"/>
      <c r="M142" s="632"/>
      <c r="N142" s="632"/>
      <c r="O142" s="632"/>
    </row>
    <row r="143" spans="1:15" ht="13.95" customHeight="1" thickTop="1">
      <c r="A143" s="585" t="str">
        <f>$A$16</f>
        <v>Other Trips (2)</v>
      </c>
      <c r="B143" s="586"/>
      <c r="C143" s="586"/>
      <c r="D143" s="586"/>
      <c r="E143" s="586"/>
      <c r="F143" s="586"/>
      <c r="G143" s="586"/>
      <c r="H143" s="586"/>
      <c r="I143" s="586"/>
      <c r="J143" s="586"/>
      <c r="K143" s="586"/>
      <c r="L143" s="586"/>
      <c r="M143" s="586"/>
      <c r="N143" s="586"/>
      <c r="O143" s="587"/>
    </row>
    <row r="144" spans="1:15" ht="13.95" customHeight="1" thickBot="1">
      <c r="A144" s="582" t="str">
        <f>$A$179</f>
        <v>Monthly and Yearly Trips</v>
      </c>
      <c r="B144" s="583"/>
      <c r="C144" s="583"/>
      <c r="D144" s="583"/>
      <c r="E144" s="583"/>
      <c r="F144" s="583"/>
      <c r="G144" s="583"/>
      <c r="H144" s="583"/>
      <c r="I144" s="583"/>
      <c r="J144" s="583"/>
      <c r="K144" s="583"/>
      <c r="L144" s="583"/>
      <c r="M144" s="583"/>
      <c r="N144" s="583"/>
      <c r="O144" s="584"/>
    </row>
    <row r="145" spans="1:15" ht="13.95" customHeight="1" thickTop="1">
      <c r="A145" s="68" t="str">
        <f>$A$98</f>
        <v>Trip Volumes</v>
      </c>
      <c r="B145" s="69" t="str">
        <f>$B$7</f>
        <v>Jan.</v>
      </c>
      <c r="C145" s="69" t="str">
        <f>$C$7</f>
        <v>Feb.</v>
      </c>
      <c r="D145" s="69" t="str">
        <f>$D$7</f>
        <v>Mar.</v>
      </c>
      <c r="E145" s="69" t="str">
        <f>$E$7</f>
        <v>Apr.</v>
      </c>
      <c r="F145" s="69" t="str">
        <f>$F$7</f>
        <v>May</v>
      </c>
      <c r="G145" s="69" t="str">
        <f>$G$7</f>
        <v>Jun.</v>
      </c>
      <c r="H145" s="69" t="str">
        <f>$H$7</f>
        <v>Jul.</v>
      </c>
      <c r="I145" s="69" t="str">
        <f>$I$7</f>
        <v>Aug.</v>
      </c>
      <c r="J145" s="69" t="str">
        <f>$J$7</f>
        <v>Sep.</v>
      </c>
      <c r="K145" s="69" t="str">
        <f>$K$7</f>
        <v>Oct.</v>
      </c>
      <c r="L145" s="69" t="str">
        <f>$L$7</f>
        <v>Nov.</v>
      </c>
      <c r="M145" s="69" t="str">
        <f>$M$7</f>
        <v>Dec.</v>
      </c>
      <c r="N145" s="265" t="str">
        <f>$N$98</f>
        <v>Totals</v>
      </c>
      <c r="O145" s="62"/>
    </row>
    <row r="146" spans="1:15" ht="13.95" customHeight="1">
      <c r="A146" s="56">
        <f>A7</f>
        <v>2018</v>
      </c>
      <c r="B146" s="285" t="str">
        <f>IF(ISBLANK(B16),"",B16)</f>
        <v/>
      </c>
      <c r="C146" s="285" t="str">
        <f aca="true" t="shared" si="52" ref="C146:M146">IF(ISBLANK(C16),"",C16)</f>
        <v/>
      </c>
      <c r="D146" s="285" t="str">
        <f t="shared" si="52"/>
        <v/>
      </c>
      <c r="E146" s="285" t="str">
        <f t="shared" si="52"/>
        <v/>
      </c>
      <c r="F146" s="285" t="str">
        <f t="shared" si="52"/>
        <v/>
      </c>
      <c r="G146" s="285" t="str">
        <f t="shared" si="52"/>
        <v/>
      </c>
      <c r="H146" s="285" t="str">
        <f t="shared" si="52"/>
        <v/>
      </c>
      <c r="I146" s="285" t="str">
        <f t="shared" si="52"/>
        <v/>
      </c>
      <c r="J146" s="285" t="str">
        <f t="shared" si="52"/>
        <v/>
      </c>
      <c r="K146" s="285" t="str">
        <f t="shared" si="52"/>
        <v/>
      </c>
      <c r="L146" s="285" t="str">
        <f t="shared" si="52"/>
        <v/>
      </c>
      <c r="M146" s="285" t="str">
        <f t="shared" si="52"/>
        <v/>
      </c>
      <c r="N146" s="272" t="str">
        <f>IF(COUNTIF(B146:M146,"&gt;0")=12,SUM(B146:M146),"")</f>
        <v/>
      </c>
      <c r="O146" s="65"/>
    </row>
    <row r="147" spans="1:15" ht="13.95" customHeight="1">
      <c r="A147" s="58">
        <f>A27</f>
        <v>2017</v>
      </c>
      <c r="B147" s="286" t="str">
        <f>IF(ISBLANK(B36),"",B36)</f>
        <v/>
      </c>
      <c r="C147" s="286" t="str">
        <f aca="true" t="shared" si="53" ref="C147:M147">IF(ISBLANK(C36),"",C36)</f>
        <v/>
      </c>
      <c r="D147" s="286" t="str">
        <f t="shared" si="53"/>
        <v/>
      </c>
      <c r="E147" s="286" t="str">
        <f t="shared" si="53"/>
        <v/>
      </c>
      <c r="F147" s="286" t="str">
        <f t="shared" si="53"/>
        <v/>
      </c>
      <c r="G147" s="286" t="str">
        <f t="shared" si="53"/>
        <v/>
      </c>
      <c r="H147" s="286" t="str">
        <f t="shared" si="53"/>
        <v/>
      </c>
      <c r="I147" s="286" t="str">
        <f t="shared" si="53"/>
        <v/>
      </c>
      <c r="J147" s="286" t="str">
        <f t="shared" si="53"/>
        <v/>
      </c>
      <c r="K147" s="286" t="str">
        <f t="shared" si="53"/>
        <v/>
      </c>
      <c r="L147" s="286" t="str">
        <f t="shared" si="53"/>
        <v/>
      </c>
      <c r="M147" s="286" t="str">
        <f t="shared" si="53"/>
        <v/>
      </c>
      <c r="N147" s="266" t="str">
        <f>IF(COUNTIF(B147:M147,"&gt;0")=12,SUM(B147:M147),"")</f>
        <v/>
      </c>
      <c r="O147" s="65"/>
    </row>
    <row r="148" spans="1:15" ht="13.95" customHeight="1">
      <c r="A148" s="58">
        <f>A51</f>
        <v>2016</v>
      </c>
      <c r="B148" s="286" t="str">
        <f>IF(ISBLANK(B60),"",B60)</f>
        <v/>
      </c>
      <c r="C148" s="286" t="str">
        <f aca="true" t="shared" si="54" ref="C148:M148">IF(ISBLANK(C60),"",C60)</f>
        <v/>
      </c>
      <c r="D148" s="286" t="str">
        <f t="shared" si="54"/>
        <v/>
      </c>
      <c r="E148" s="286" t="str">
        <f t="shared" si="54"/>
        <v/>
      </c>
      <c r="F148" s="286" t="str">
        <f t="shared" si="54"/>
        <v/>
      </c>
      <c r="G148" s="286" t="str">
        <f t="shared" si="54"/>
        <v/>
      </c>
      <c r="H148" s="286" t="str">
        <f t="shared" si="54"/>
        <v/>
      </c>
      <c r="I148" s="286" t="str">
        <f t="shared" si="54"/>
        <v/>
      </c>
      <c r="J148" s="286" t="str">
        <f t="shared" si="54"/>
        <v/>
      </c>
      <c r="K148" s="286" t="str">
        <f t="shared" si="54"/>
        <v/>
      </c>
      <c r="L148" s="286" t="str">
        <f t="shared" si="54"/>
        <v/>
      </c>
      <c r="M148" s="286" t="str">
        <f t="shared" si="54"/>
        <v/>
      </c>
      <c r="N148" s="266" t="str">
        <f>IF(COUNTIF(B148:M148,"&gt;0")=12,SUM(B148:M148),"")</f>
        <v/>
      </c>
      <c r="O148" s="65"/>
    </row>
    <row r="149" spans="1:15" ht="13.95" customHeight="1" thickBot="1">
      <c r="A149" s="60">
        <f>A71</f>
        <v>2015</v>
      </c>
      <c r="B149" s="287" t="str">
        <f>IF(ISBLANK(B80),"",B80)</f>
        <v/>
      </c>
      <c r="C149" s="287" t="str">
        <f aca="true" t="shared" si="55" ref="C149:M149">IF(ISBLANK(C80),"",C80)</f>
        <v/>
      </c>
      <c r="D149" s="287" t="str">
        <f t="shared" si="55"/>
        <v/>
      </c>
      <c r="E149" s="287" t="str">
        <f t="shared" si="55"/>
        <v/>
      </c>
      <c r="F149" s="287" t="str">
        <f t="shared" si="55"/>
        <v/>
      </c>
      <c r="G149" s="287" t="str">
        <f t="shared" si="55"/>
        <v/>
      </c>
      <c r="H149" s="287" t="str">
        <f t="shared" si="55"/>
        <v/>
      </c>
      <c r="I149" s="287" t="str">
        <f t="shared" si="55"/>
        <v/>
      </c>
      <c r="J149" s="287" t="str">
        <f t="shared" si="55"/>
        <v/>
      </c>
      <c r="K149" s="287" t="str">
        <f t="shared" si="55"/>
        <v/>
      </c>
      <c r="L149" s="287" t="str">
        <f t="shared" si="55"/>
        <v/>
      </c>
      <c r="M149" s="287" t="str">
        <f t="shared" si="55"/>
        <v/>
      </c>
      <c r="N149" s="267" t="str">
        <f>IF(COUNTIF(B149:M149,"&gt;0")=12,SUM(B149:M149),"")</f>
        <v/>
      </c>
      <c r="O149" s="65"/>
    </row>
    <row r="150" spans="1:15" ht="13.95" customHeight="1" thickBot="1" thickTop="1">
      <c r="A150" s="582" t="str">
        <f>$A$187</f>
        <v>Year-over-Year Volume Changes</v>
      </c>
      <c r="B150" s="583"/>
      <c r="C150" s="583"/>
      <c r="D150" s="583"/>
      <c r="E150" s="583"/>
      <c r="F150" s="583"/>
      <c r="G150" s="583"/>
      <c r="H150" s="583"/>
      <c r="I150" s="583"/>
      <c r="J150" s="583"/>
      <c r="K150" s="583"/>
      <c r="L150" s="583"/>
      <c r="M150" s="583"/>
      <c r="N150" s="583"/>
      <c r="O150" s="584"/>
    </row>
    <row r="151" spans="1:15" ht="13.95" customHeight="1">
      <c r="A151" s="66" t="str">
        <f>$A$118</f>
        <v>Trip Volume Changes</v>
      </c>
      <c r="B151" s="67" t="str">
        <f>$B$7</f>
        <v>Jan.</v>
      </c>
      <c r="C151" s="67" t="str">
        <f>$C$7</f>
        <v>Feb.</v>
      </c>
      <c r="D151" s="67" t="str">
        <f>$D$7</f>
        <v>Mar.</v>
      </c>
      <c r="E151" s="67" t="str">
        <f>$E$7</f>
        <v>Apr.</v>
      </c>
      <c r="F151" s="67" t="str">
        <f>$F$7</f>
        <v>May</v>
      </c>
      <c r="G151" s="67" t="str">
        <f>$G$7</f>
        <v>Jun.</v>
      </c>
      <c r="H151" s="67" t="str">
        <f>$H$7</f>
        <v>Jul.</v>
      </c>
      <c r="I151" s="67" t="str">
        <f>$I$7</f>
        <v>Aug.</v>
      </c>
      <c r="J151" s="67" t="str">
        <f>$J$7</f>
        <v>Sep.</v>
      </c>
      <c r="K151" s="67" t="str">
        <f>$K$7</f>
        <v>Oct.</v>
      </c>
      <c r="L151" s="67" t="str">
        <f>$L$7</f>
        <v>Nov.</v>
      </c>
      <c r="M151" s="67" t="str">
        <f>$M$7</f>
        <v>Dec.</v>
      </c>
      <c r="N151" s="262" t="str">
        <f>$N$104</f>
        <v>Change*</v>
      </c>
      <c r="O151" s="251" t="str">
        <f>$O$104</f>
        <v>*weighted</v>
      </c>
    </row>
    <row r="152" spans="1:15" ht="13.95" customHeight="1">
      <c r="A152" s="56" t="str">
        <f>CONCATENATE(A147," to ",A146)</f>
        <v>2017 to 2018</v>
      </c>
      <c r="B152" s="57" t="str">
        <f aca="true" t="shared" si="56" ref="B152:M152">IF(ISERROR((B146-B147)/B147),"",(B146-B147)/B147)</f>
        <v/>
      </c>
      <c r="C152" s="57" t="str">
        <f t="shared" si="56"/>
        <v/>
      </c>
      <c r="D152" s="57" t="str">
        <f t="shared" si="56"/>
        <v/>
      </c>
      <c r="E152" s="57" t="str">
        <f t="shared" si="56"/>
        <v/>
      </c>
      <c r="F152" s="57" t="str">
        <f t="shared" si="56"/>
        <v/>
      </c>
      <c r="G152" s="57" t="str">
        <f t="shared" si="56"/>
        <v/>
      </c>
      <c r="H152" s="57" t="str">
        <f t="shared" si="56"/>
        <v/>
      </c>
      <c r="I152" s="57" t="str">
        <f t="shared" si="56"/>
        <v/>
      </c>
      <c r="J152" s="57" t="str">
        <f t="shared" si="56"/>
        <v/>
      </c>
      <c r="K152" s="57" t="str">
        <f t="shared" si="56"/>
        <v/>
      </c>
      <c r="L152" s="57" t="str">
        <f t="shared" si="56"/>
        <v/>
      </c>
      <c r="M152" s="57" t="str">
        <f t="shared" si="56"/>
        <v/>
      </c>
      <c r="N152" s="263" t="str">
        <f>IF(ISERROR((AVERAGE(B152:M152))/12*COUNT(B152:M152)),"",(AVERAGE(B152:M152))/12*COUNT(B152:M152))</f>
        <v/>
      </c>
      <c r="O152" s="63"/>
    </row>
    <row r="153" spans="1:15" ht="13.95" customHeight="1">
      <c r="A153" s="58" t="str">
        <f>CONCATENATE(A148," to ",A147)</f>
        <v>2016 to 2017</v>
      </c>
      <c r="B153" s="59" t="str">
        <f aca="true" t="shared" si="57" ref="B153:M153">IF(ISERROR((B147-B148)/B148),"",(B147-B148)/B148)</f>
        <v/>
      </c>
      <c r="C153" s="59" t="str">
        <f t="shared" si="57"/>
        <v/>
      </c>
      <c r="D153" s="59" t="str">
        <f t="shared" si="57"/>
        <v/>
      </c>
      <c r="E153" s="59" t="str">
        <f t="shared" si="57"/>
        <v/>
      </c>
      <c r="F153" s="59" t="str">
        <f t="shared" si="57"/>
        <v/>
      </c>
      <c r="G153" s="59" t="str">
        <f t="shared" si="57"/>
        <v/>
      </c>
      <c r="H153" s="59" t="str">
        <f t="shared" si="57"/>
        <v/>
      </c>
      <c r="I153" s="59" t="str">
        <f t="shared" si="57"/>
        <v/>
      </c>
      <c r="J153" s="59" t="str">
        <f t="shared" si="57"/>
        <v/>
      </c>
      <c r="K153" s="59" t="str">
        <f t="shared" si="57"/>
        <v/>
      </c>
      <c r="L153" s="59" t="str">
        <f t="shared" si="57"/>
        <v/>
      </c>
      <c r="M153" s="59" t="str">
        <f t="shared" si="57"/>
        <v/>
      </c>
      <c r="N153" s="264" t="str">
        <f>IF(ISERROR((AVERAGE(B153:M153))/12*COUNT(B153:M153)),"",(AVERAGE(B153:M153))/12*COUNT(B153:M153))</f>
        <v/>
      </c>
      <c r="O153" s="63"/>
    </row>
    <row r="154" spans="1:15" ht="13.95" customHeight="1" thickBot="1">
      <c r="A154" s="60" t="str">
        <f>CONCATENATE(A149," to ",A148)</f>
        <v>2015 to 2016</v>
      </c>
      <c r="B154" s="61" t="str">
        <f aca="true" t="shared" si="58" ref="B154:M154">IF(ISERROR((B148-B149)/B149),"",(B148-B149)/B149)</f>
        <v/>
      </c>
      <c r="C154" s="61" t="str">
        <f t="shared" si="58"/>
        <v/>
      </c>
      <c r="D154" s="61" t="str">
        <f t="shared" si="58"/>
        <v/>
      </c>
      <c r="E154" s="61" t="str">
        <f t="shared" si="58"/>
        <v/>
      </c>
      <c r="F154" s="61" t="str">
        <f t="shared" si="58"/>
        <v/>
      </c>
      <c r="G154" s="61" t="str">
        <f t="shared" si="58"/>
        <v/>
      </c>
      <c r="H154" s="61" t="str">
        <f t="shared" si="58"/>
        <v/>
      </c>
      <c r="I154" s="61" t="str">
        <f t="shared" si="58"/>
        <v/>
      </c>
      <c r="J154" s="61" t="str">
        <f t="shared" si="58"/>
        <v/>
      </c>
      <c r="K154" s="61" t="str">
        <f t="shared" si="58"/>
        <v/>
      </c>
      <c r="L154" s="61" t="str">
        <f t="shared" si="58"/>
        <v/>
      </c>
      <c r="M154" s="61" t="str">
        <f t="shared" si="58"/>
        <v/>
      </c>
      <c r="N154" s="261" t="str">
        <f>IF(ISERROR((AVERAGE(B154:M154))/12*COUNT(B154:M154)),"",(AVERAGE(B154:M154))/12*COUNT(B154:M154))</f>
        <v/>
      </c>
      <c r="O154" s="63"/>
    </row>
    <row r="155" spans="1:15" ht="13.95" customHeight="1" thickBot="1" thickTop="1">
      <c r="A155" s="418" t="s">
        <v>14</v>
      </c>
      <c r="B155" s="447">
        <f>COUNTIF(B146:M149,"&gt;0")</f>
        <v>0</v>
      </c>
      <c r="C155" s="448"/>
      <c r="D155" s="448"/>
      <c r="E155" s="419" t="s">
        <v>15</v>
      </c>
      <c r="F155" s="447">
        <f>COUNT(B152:M154)</f>
        <v>0</v>
      </c>
      <c r="G155" s="448"/>
      <c r="H155" s="419" t="str">
        <f>$H$108</f>
        <v>Portion of Trips:</v>
      </c>
      <c r="I155" s="449" t="str">
        <f>IF(ISERROR(SUM(B146:M149)/SUM(B$182:M$185)),"",SUM(B146:M149)/SUM(B$182:M$185))</f>
        <v/>
      </c>
      <c r="J155" s="450" t="s">
        <v>204</v>
      </c>
      <c r="K155" s="451">
        <f>SUM(B146:M149)</f>
        <v>0</v>
      </c>
      <c r="L155" s="420"/>
      <c r="M155" s="419" t="str">
        <f>$M$108</f>
        <v>Total Change:</v>
      </c>
      <c r="N155" s="260">
        <f>SUM(N152:N154)</f>
        <v>0</v>
      </c>
      <c r="O155" s="64"/>
    </row>
    <row r="156" spans="1:15" s="3" customFormat="1" ht="13.95" customHeight="1" thickTop="1">
      <c r="A156" s="631"/>
      <c r="B156" s="632"/>
      <c r="C156" s="632"/>
      <c r="D156" s="632"/>
      <c r="E156" s="632"/>
      <c r="F156" s="632"/>
      <c r="G156" s="632"/>
      <c r="H156" s="632"/>
      <c r="I156" s="632"/>
      <c r="J156" s="632"/>
      <c r="K156" s="632"/>
      <c r="L156" s="632"/>
      <c r="M156" s="632"/>
      <c r="N156" s="632"/>
      <c r="O156" s="632"/>
    </row>
    <row r="157" spans="1:15" s="3" customFormat="1" ht="5.55" customHeight="1">
      <c r="A157" s="14"/>
      <c r="B157" s="14"/>
      <c r="C157" s="14"/>
      <c r="D157" s="14"/>
      <c r="E157" s="14"/>
      <c r="F157" s="14"/>
      <c r="G157" s="14"/>
      <c r="H157" s="14"/>
      <c r="I157" s="14"/>
      <c r="J157" s="14"/>
      <c r="K157" s="14"/>
      <c r="L157" s="14"/>
      <c r="M157" s="14"/>
      <c r="N157" s="14"/>
      <c r="O157" s="15"/>
    </row>
    <row r="158" spans="1:15" s="3" customFormat="1" ht="13.95" customHeight="1">
      <c r="A158" s="7" t="s">
        <v>69</v>
      </c>
      <c r="B158" s="14"/>
      <c r="C158" s="14"/>
      <c r="D158" s="14"/>
      <c r="E158" s="14"/>
      <c r="F158" s="14"/>
      <c r="G158" s="22" t="s">
        <v>98</v>
      </c>
      <c r="H158" s="14"/>
      <c r="I158" s="14"/>
      <c r="J158" s="14"/>
      <c r="K158" s="14"/>
      <c r="L158" s="14"/>
      <c r="M158" s="14"/>
      <c r="N158" s="14"/>
      <c r="O158" s="309" t="str">
        <f>$O$3</f>
        <v>sedans &amp; other regular taxis only</v>
      </c>
    </row>
    <row r="159" spans="1:15" s="3" customFormat="1" ht="5.55" customHeight="1" thickBot="1">
      <c r="A159" s="14"/>
      <c r="B159" s="14"/>
      <c r="C159" s="14"/>
      <c r="D159" s="14"/>
      <c r="E159" s="14"/>
      <c r="F159" s="14"/>
      <c r="G159" s="14"/>
      <c r="H159" s="14"/>
      <c r="I159" s="14"/>
      <c r="J159" s="14"/>
      <c r="K159" s="14"/>
      <c r="L159" s="14"/>
      <c r="M159" s="14"/>
      <c r="N159" s="14"/>
      <c r="O159" s="15"/>
    </row>
    <row r="160" spans="1:15" s="3" customFormat="1" ht="13.95" customHeight="1" thickBot="1">
      <c r="A160" s="10" t="s">
        <v>12</v>
      </c>
      <c r="B160" s="568" t="str">
        <f>'A  Applicant Info'!$E$3</f>
        <v>XYZ Taxi Ltd.</v>
      </c>
      <c r="C160" s="569"/>
      <c r="D160" s="569"/>
      <c r="E160" s="569"/>
      <c r="F160" s="569"/>
      <c r="G160" s="570"/>
      <c r="H160" s="16"/>
      <c r="I160" s="17"/>
      <c r="J160" s="11" t="s">
        <v>13</v>
      </c>
      <c r="K160" s="568">
        <f>'A  Applicant Info'!$L$3</f>
        <v>1</v>
      </c>
      <c r="L160" s="569"/>
      <c r="M160" s="569"/>
      <c r="N160" s="570"/>
      <c r="O160" s="16"/>
    </row>
    <row r="161" spans="1:15" s="3" customFormat="1" ht="4.2" customHeight="1" thickBot="1">
      <c r="A161" s="12"/>
      <c r="B161" s="18"/>
      <c r="C161" s="18"/>
      <c r="D161" s="18"/>
      <c r="E161" s="18"/>
      <c r="F161" s="18"/>
      <c r="G161" s="18"/>
      <c r="H161" s="18"/>
      <c r="I161" s="18"/>
      <c r="J161" s="17"/>
      <c r="K161" s="17"/>
      <c r="L161" s="17"/>
      <c r="M161" s="17"/>
      <c r="N161" s="17"/>
      <c r="O161" s="15"/>
    </row>
    <row r="162" spans="1:15" ht="13.95" customHeight="1" thickTop="1">
      <c r="A162" s="585" t="str">
        <f>$A$17</f>
        <v>No Loads</v>
      </c>
      <c r="B162" s="586"/>
      <c r="C162" s="586"/>
      <c r="D162" s="586"/>
      <c r="E162" s="586"/>
      <c r="F162" s="586"/>
      <c r="G162" s="586"/>
      <c r="H162" s="586"/>
      <c r="I162" s="586"/>
      <c r="J162" s="586"/>
      <c r="K162" s="586"/>
      <c r="L162" s="586"/>
      <c r="M162" s="586"/>
      <c r="N162" s="586"/>
      <c r="O162" s="587"/>
    </row>
    <row r="163" spans="1:15" ht="13.95" customHeight="1" thickBot="1">
      <c r="A163" s="582" t="str">
        <f>$A$179</f>
        <v>Monthly and Yearly Trips</v>
      </c>
      <c r="B163" s="583"/>
      <c r="C163" s="583"/>
      <c r="D163" s="583"/>
      <c r="E163" s="583"/>
      <c r="F163" s="583"/>
      <c r="G163" s="583"/>
      <c r="H163" s="583"/>
      <c r="I163" s="583"/>
      <c r="J163" s="583"/>
      <c r="K163" s="583"/>
      <c r="L163" s="583"/>
      <c r="M163" s="583"/>
      <c r="N163" s="583"/>
      <c r="O163" s="584"/>
    </row>
    <row r="164" spans="1:15" ht="13.95" customHeight="1" thickTop="1">
      <c r="A164" s="68" t="str">
        <f>CONCATENATE($A$17," Volumes")</f>
        <v>No Loads Volumes</v>
      </c>
      <c r="B164" s="69" t="str">
        <f>$B$7</f>
        <v>Jan.</v>
      </c>
      <c r="C164" s="69" t="str">
        <f>$C$7</f>
        <v>Feb.</v>
      </c>
      <c r="D164" s="69" t="str">
        <f>$D$7</f>
        <v>Mar.</v>
      </c>
      <c r="E164" s="69" t="str">
        <f>$E$7</f>
        <v>Apr.</v>
      </c>
      <c r="F164" s="69" t="str">
        <f>$F$7</f>
        <v>May</v>
      </c>
      <c r="G164" s="69" t="str">
        <f>$G$7</f>
        <v>Jun.</v>
      </c>
      <c r="H164" s="69" t="str">
        <f>$H$7</f>
        <v>Jul.</v>
      </c>
      <c r="I164" s="69" t="str">
        <f>$I$7</f>
        <v>Aug.</v>
      </c>
      <c r="J164" s="69" t="str">
        <f>$J$7</f>
        <v>Sep.</v>
      </c>
      <c r="K164" s="69" t="str">
        <f>$K$7</f>
        <v>Oct.</v>
      </c>
      <c r="L164" s="69" t="str">
        <f>$L$7</f>
        <v>Nov.</v>
      </c>
      <c r="M164" s="69" t="str">
        <f>$M$7</f>
        <v>Dec.</v>
      </c>
      <c r="N164" s="265" t="str">
        <f>$N$98</f>
        <v>Totals</v>
      </c>
      <c r="O164" s="62"/>
    </row>
    <row r="165" spans="1:15" ht="13.95" customHeight="1">
      <c r="A165" s="56">
        <f>A7</f>
        <v>2018</v>
      </c>
      <c r="B165" s="285" t="str">
        <f>IF(ISBLANK(B17),"",B17)</f>
        <v/>
      </c>
      <c r="C165" s="285" t="str">
        <f aca="true" t="shared" si="59" ref="C165:M165">IF(ISBLANK(C17),"",C17)</f>
        <v/>
      </c>
      <c r="D165" s="285" t="str">
        <f t="shared" si="59"/>
        <v/>
      </c>
      <c r="E165" s="285" t="str">
        <f t="shared" si="59"/>
        <v/>
      </c>
      <c r="F165" s="285" t="str">
        <f t="shared" si="59"/>
        <v/>
      </c>
      <c r="G165" s="285" t="str">
        <f t="shared" si="59"/>
        <v/>
      </c>
      <c r="H165" s="285" t="str">
        <f t="shared" si="59"/>
        <v/>
      </c>
      <c r="I165" s="285" t="str">
        <f t="shared" si="59"/>
        <v/>
      </c>
      <c r="J165" s="285" t="str">
        <f t="shared" si="59"/>
        <v/>
      </c>
      <c r="K165" s="285" t="str">
        <f t="shared" si="59"/>
        <v/>
      </c>
      <c r="L165" s="285" t="str">
        <f t="shared" si="59"/>
        <v/>
      </c>
      <c r="M165" s="285" t="str">
        <f t="shared" si="59"/>
        <v/>
      </c>
      <c r="N165" s="272" t="str">
        <f>IF(COUNTIF(B165:M165,"&gt;0")=12,SUM(B165:M165),"")</f>
        <v/>
      </c>
      <c r="O165" s="65"/>
    </row>
    <row r="166" spans="1:15" ht="13.95" customHeight="1">
      <c r="A166" s="58">
        <f>A27</f>
        <v>2017</v>
      </c>
      <c r="B166" s="286" t="str">
        <f>IF(ISBLANK(B37),"",B37)</f>
        <v/>
      </c>
      <c r="C166" s="286" t="str">
        <f aca="true" t="shared" si="60" ref="C166:M166">IF(ISBLANK(C37),"",C37)</f>
        <v/>
      </c>
      <c r="D166" s="286" t="str">
        <f t="shared" si="60"/>
        <v/>
      </c>
      <c r="E166" s="286" t="str">
        <f t="shared" si="60"/>
        <v/>
      </c>
      <c r="F166" s="286" t="str">
        <f t="shared" si="60"/>
        <v/>
      </c>
      <c r="G166" s="286" t="str">
        <f t="shared" si="60"/>
        <v/>
      </c>
      <c r="H166" s="286" t="str">
        <f t="shared" si="60"/>
        <v/>
      </c>
      <c r="I166" s="286" t="str">
        <f t="shared" si="60"/>
        <v/>
      </c>
      <c r="J166" s="286" t="str">
        <f t="shared" si="60"/>
        <v/>
      </c>
      <c r="K166" s="286" t="str">
        <f t="shared" si="60"/>
        <v/>
      </c>
      <c r="L166" s="286" t="str">
        <f t="shared" si="60"/>
        <v/>
      </c>
      <c r="M166" s="286" t="str">
        <f t="shared" si="60"/>
        <v/>
      </c>
      <c r="N166" s="266" t="str">
        <f>IF(COUNTIF(B166:M166,"&gt;0")=12,SUM(B166:M166),"")</f>
        <v/>
      </c>
      <c r="O166" s="65"/>
    </row>
    <row r="167" spans="1:15" ht="13.95" customHeight="1">
      <c r="A167" s="58">
        <f>A51</f>
        <v>2016</v>
      </c>
      <c r="B167" s="286" t="str">
        <f>IF(ISBLANK(B61),"",B61)</f>
        <v/>
      </c>
      <c r="C167" s="286" t="str">
        <f aca="true" t="shared" si="61" ref="C167:M167">IF(ISBLANK(C61),"",C61)</f>
        <v/>
      </c>
      <c r="D167" s="286" t="str">
        <f t="shared" si="61"/>
        <v/>
      </c>
      <c r="E167" s="286" t="str">
        <f t="shared" si="61"/>
        <v/>
      </c>
      <c r="F167" s="286" t="str">
        <f t="shared" si="61"/>
        <v/>
      </c>
      <c r="G167" s="286" t="str">
        <f t="shared" si="61"/>
        <v/>
      </c>
      <c r="H167" s="286" t="str">
        <f t="shared" si="61"/>
        <v/>
      </c>
      <c r="I167" s="286" t="str">
        <f t="shared" si="61"/>
        <v/>
      </c>
      <c r="J167" s="286" t="str">
        <f t="shared" si="61"/>
        <v/>
      </c>
      <c r="K167" s="286" t="str">
        <f t="shared" si="61"/>
        <v/>
      </c>
      <c r="L167" s="286" t="str">
        <f t="shared" si="61"/>
        <v/>
      </c>
      <c r="M167" s="286" t="str">
        <f t="shared" si="61"/>
        <v/>
      </c>
      <c r="N167" s="266" t="str">
        <f>IF(COUNTIF(B167:M167,"&gt;0")=12,SUM(B167:M167),"")</f>
        <v/>
      </c>
      <c r="O167" s="65"/>
    </row>
    <row r="168" spans="1:15" ht="13.95" customHeight="1" thickBot="1">
      <c r="A168" s="60">
        <f>A71</f>
        <v>2015</v>
      </c>
      <c r="B168" s="287" t="str">
        <f>IF(ISBLANK(B81),"",B81)</f>
        <v/>
      </c>
      <c r="C168" s="287" t="str">
        <f aca="true" t="shared" si="62" ref="C168:M168">IF(ISBLANK(C81),"",C81)</f>
        <v/>
      </c>
      <c r="D168" s="287" t="str">
        <f t="shared" si="62"/>
        <v/>
      </c>
      <c r="E168" s="287" t="str">
        <f t="shared" si="62"/>
        <v/>
      </c>
      <c r="F168" s="287" t="str">
        <f t="shared" si="62"/>
        <v/>
      </c>
      <c r="G168" s="287" t="str">
        <f t="shared" si="62"/>
        <v/>
      </c>
      <c r="H168" s="287" t="str">
        <f t="shared" si="62"/>
        <v/>
      </c>
      <c r="I168" s="287" t="str">
        <f t="shared" si="62"/>
        <v/>
      </c>
      <c r="J168" s="287" t="str">
        <f t="shared" si="62"/>
        <v/>
      </c>
      <c r="K168" s="287" t="str">
        <f t="shared" si="62"/>
        <v/>
      </c>
      <c r="L168" s="287" t="str">
        <f t="shared" si="62"/>
        <v/>
      </c>
      <c r="M168" s="287" t="str">
        <f t="shared" si="62"/>
        <v/>
      </c>
      <c r="N168" s="267" t="str">
        <f>IF(COUNTIF(B168:M168,"&gt;0")=12,SUM(B168:M168),"")</f>
        <v/>
      </c>
      <c r="O168" s="65"/>
    </row>
    <row r="169" spans="1:15" ht="13.95" customHeight="1" thickBot="1" thickTop="1">
      <c r="A169" s="582" t="str">
        <f>$A$187</f>
        <v>Year-over-Year Volume Changes</v>
      </c>
      <c r="B169" s="583"/>
      <c r="C169" s="583"/>
      <c r="D169" s="583"/>
      <c r="E169" s="583"/>
      <c r="F169" s="583"/>
      <c r="G169" s="583"/>
      <c r="H169" s="583"/>
      <c r="I169" s="583"/>
      <c r="J169" s="583"/>
      <c r="K169" s="583"/>
      <c r="L169" s="583"/>
      <c r="M169" s="583"/>
      <c r="N169" s="583"/>
      <c r="O169" s="584"/>
    </row>
    <row r="170" spans="1:15" ht="13.95" customHeight="1">
      <c r="A170" s="66" t="str">
        <f>CONCATENATE($A$17," Changes")</f>
        <v>No Loads Changes</v>
      </c>
      <c r="B170" s="67" t="str">
        <f>$B$7</f>
        <v>Jan.</v>
      </c>
      <c r="C170" s="67" t="str">
        <f>$C$7</f>
        <v>Feb.</v>
      </c>
      <c r="D170" s="67" t="str">
        <f>$D$7</f>
        <v>Mar.</v>
      </c>
      <c r="E170" s="67" t="str">
        <f>$E$7</f>
        <v>Apr.</v>
      </c>
      <c r="F170" s="67" t="str">
        <f>$F$7</f>
        <v>May</v>
      </c>
      <c r="G170" s="67" t="str">
        <f>$G$7</f>
        <v>Jun.</v>
      </c>
      <c r="H170" s="67" t="str">
        <f>$H$7</f>
        <v>Jul.</v>
      </c>
      <c r="I170" s="67" t="str">
        <f>$I$7</f>
        <v>Aug.</v>
      </c>
      <c r="J170" s="67" t="str">
        <f>$J$7</f>
        <v>Sep.</v>
      </c>
      <c r="K170" s="67" t="str">
        <f>$K$7</f>
        <v>Oct.</v>
      </c>
      <c r="L170" s="67" t="str">
        <f>$L$7</f>
        <v>Nov.</v>
      </c>
      <c r="M170" s="67" t="str">
        <f>$M$7</f>
        <v>Dec.</v>
      </c>
      <c r="N170" s="262" t="str">
        <f>$N$104</f>
        <v>Change*</v>
      </c>
      <c r="O170" s="251" t="str">
        <f>$O$104</f>
        <v>*weighted</v>
      </c>
    </row>
    <row r="171" spans="1:15" ht="13.95" customHeight="1">
      <c r="A171" s="56" t="str">
        <f>CONCATENATE(A166," to ",A165)</f>
        <v>2017 to 2018</v>
      </c>
      <c r="B171" s="57" t="str">
        <f aca="true" t="shared" si="63" ref="B171:M171">IF(ISERROR((B165-B166)/B166),"",(B165-B166)/B166)</f>
        <v/>
      </c>
      <c r="C171" s="57" t="str">
        <f t="shared" si="63"/>
        <v/>
      </c>
      <c r="D171" s="57" t="str">
        <f t="shared" si="63"/>
        <v/>
      </c>
      <c r="E171" s="57" t="str">
        <f t="shared" si="63"/>
        <v/>
      </c>
      <c r="F171" s="57" t="str">
        <f t="shared" si="63"/>
        <v/>
      </c>
      <c r="G171" s="57" t="str">
        <f t="shared" si="63"/>
        <v/>
      </c>
      <c r="H171" s="57" t="str">
        <f t="shared" si="63"/>
        <v/>
      </c>
      <c r="I171" s="57" t="str">
        <f t="shared" si="63"/>
        <v/>
      </c>
      <c r="J171" s="57" t="str">
        <f t="shared" si="63"/>
        <v/>
      </c>
      <c r="K171" s="57" t="str">
        <f t="shared" si="63"/>
        <v/>
      </c>
      <c r="L171" s="57" t="str">
        <f t="shared" si="63"/>
        <v/>
      </c>
      <c r="M171" s="57" t="str">
        <f t="shared" si="63"/>
        <v/>
      </c>
      <c r="N171" s="263" t="str">
        <f>IF(ISERROR((AVERAGE(B171:M171))/12*COUNT(B171:M171)),"",(AVERAGE(B171:M171))/12*COUNT(B171:M171))</f>
        <v/>
      </c>
      <c r="O171" s="63"/>
    </row>
    <row r="172" spans="1:15" ht="13.95" customHeight="1">
      <c r="A172" s="58" t="str">
        <f>CONCATENATE(A167," to ",A166)</f>
        <v>2016 to 2017</v>
      </c>
      <c r="B172" s="59" t="str">
        <f aca="true" t="shared" si="64" ref="B172:M172">IF(ISERROR((B166-B167)/B167),"",(B166-B167)/B167)</f>
        <v/>
      </c>
      <c r="C172" s="59" t="str">
        <f t="shared" si="64"/>
        <v/>
      </c>
      <c r="D172" s="59" t="str">
        <f t="shared" si="64"/>
        <v/>
      </c>
      <c r="E172" s="59" t="str">
        <f t="shared" si="64"/>
        <v/>
      </c>
      <c r="F172" s="59" t="str">
        <f t="shared" si="64"/>
        <v/>
      </c>
      <c r="G172" s="59" t="str">
        <f t="shared" si="64"/>
        <v/>
      </c>
      <c r="H172" s="59" t="str">
        <f t="shared" si="64"/>
        <v/>
      </c>
      <c r="I172" s="59" t="str">
        <f t="shared" si="64"/>
        <v/>
      </c>
      <c r="J172" s="59" t="str">
        <f t="shared" si="64"/>
        <v/>
      </c>
      <c r="K172" s="59" t="str">
        <f t="shared" si="64"/>
        <v/>
      </c>
      <c r="L172" s="59" t="str">
        <f t="shared" si="64"/>
        <v/>
      </c>
      <c r="M172" s="59" t="str">
        <f t="shared" si="64"/>
        <v/>
      </c>
      <c r="N172" s="264" t="str">
        <f>IF(ISERROR((AVERAGE(B172:M172))/12*COUNT(B172:M172)),"",(AVERAGE(B172:M172))/12*COUNT(B172:M172))</f>
        <v/>
      </c>
      <c r="O172" s="63"/>
    </row>
    <row r="173" spans="1:15" ht="13.95" customHeight="1" thickBot="1">
      <c r="A173" s="60" t="str">
        <f>CONCATENATE(A168," to ",A167)</f>
        <v>2015 to 2016</v>
      </c>
      <c r="B173" s="61" t="str">
        <f aca="true" t="shared" si="65" ref="B173:M173">IF(ISERROR((B167-B168)/B168),"",(B167-B168)/B168)</f>
        <v/>
      </c>
      <c r="C173" s="61" t="str">
        <f t="shared" si="65"/>
        <v/>
      </c>
      <c r="D173" s="61" t="str">
        <f t="shared" si="65"/>
        <v/>
      </c>
      <c r="E173" s="61" t="str">
        <f t="shared" si="65"/>
        <v/>
      </c>
      <c r="F173" s="61" t="str">
        <f t="shared" si="65"/>
        <v/>
      </c>
      <c r="G173" s="61" t="str">
        <f t="shared" si="65"/>
        <v/>
      </c>
      <c r="H173" s="61" t="str">
        <f t="shared" si="65"/>
        <v/>
      </c>
      <c r="I173" s="61" t="str">
        <f t="shared" si="65"/>
        <v/>
      </c>
      <c r="J173" s="61" t="str">
        <f t="shared" si="65"/>
        <v/>
      </c>
      <c r="K173" s="61" t="str">
        <f t="shared" si="65"/>
        <v/>
      </c>
      <c r="L173" s="61" t="str">
        <f t="shared" si="65"/>
        <v/>
      </c>
      <c r="M173" s="61" t="str">
        <f t="shared" si="65"/>
        <v/>
      </c>
      <c r="N173" s="261" t="str">
        <f>IF(ISERROR((AVERAGE(B173:M173))/12*COUNT(B173:M173)),"",(AVERAGE(B173:M173))/12*COUNT(B173:M173))</f>
        <v/>
      </c>
      <c r="O173" s="63"/>
    </row>
    <row r="174" spans="1:15" ht="13.95" customHeight="1" thickBot="1" thickTop="1">
      <c r="A174" s="418" t="s">
        <v>14</v>
      </c>
      <c r="B174" s="447">
        <f>COUNTIF(B165:M168,"&gt;0")</f>
        <v>0</v>
      </c>
      <c r="C174" s="448"/>
      <c r="D174" s="448"/>
      <c r="E174" s="419" t="s">
        <v>15</v>
      </c>
      <c r="F174" s="447">
        <f>COUNT(B171:M173)</f>
        <v>0</v>
      </c>
      <c r="G174" s="448"/>
      <c r="H174" s="419" t="s">
        <v>16</v>
      </c>
      <c r="I174" s="449" t="str">
        <f>IF(ISERROR(SUM(B165:M168)/SUM(B$182:M$185)),"",SUM(B165:M168)/SUM(B$182:M$185))</f>
        <v/>
      </c>
      <c r="J174" s="450" t="s">
        <v>204</v>
      </c>
      <c r="K174" s="451">
        <f>SUM(B165:M168)</f>
        <v>0</v>
      </c>
      <c r="L174" s="420"/>
      <c r="M174" s="419" t="str">
        <f>$M$108</f>
        <v>Total Change:</v>
      </c>
      <c r="N174" s="260">
        <f>SUM(N171:N173)</f>
        <v>0</v>
      </c>
      <c r="O174" s="64"/>
    </row>
    <row r="175" spans="1:15" ht="13.95" customHeight="1" thickBot="1" thickTop="1">
      <c r="A175" s="631"/>
      <c r="B175" s="632"/>
      <c r="C175" s="632"/>
      <c r="D175" s="632"/>
      <c r="E175" s="632"/>
      <c r="F175" s="632"/>
      <c r="G175" s="632"/>
      <c r="H175" s="632"/>
      <c r="I175" s="632"/>
      <c r="J175" s="632"/>
      <c r="K175" s="632"/>
      <c r="L175" s="632"/>
      <c r="M175" s="632"/>
      <c r="N175" s="632"/>
      <c r="O175" s="632"/>
    </row>
    <row r="176" spans="1:15" ht="10.8" customHeight="1" thickTop="1">
      <c r="A176" s="623"/>
      <c r="B176" s="624"/>
      <c r="C176" s="624"/>
      <c r="D176" s="624"/>
      <c r="E176" s="624"/>
      <c r="F176" s="624"/>
      <c r="G176" s="624"/>
      <c r="H176" s="624"/>
      <c r="I176" s="624"/>
      <c r="J176" s="624"/>
      <c r="K176" s="624"/>
      <c r="L176" s="624"/>
      <c r="M176" s="624"/>
      <c r="N176" s="624"/>
      <c r="O176" s="625"/>
    </row>
    <row r="177" spans="1:15" ht="13.95" customHeight="1">
      <c r="A177" s="70"/>
      <c r="B177" s="71"/>
      <c r="C177" s="71"/>
      <c r="D177" s="71"/>
      <c r="E177" s="71"/>
      <c r="F177" s="71"/>
      <c r="G177" s="93" t="s">
        <v>140</v>
      </c>
      <c r="H177" s="71"/>
      <c r="I177" s="71"/>
      <c r="J177" s="71"/>
      <c r="K177" s="71"/>
      <c r="L177" s="71"/>
      <c r="M177" s="71"/>
      <c r="N177" s="71"/>
      <c r="O177" s="72"/>
    </row>
    <row r="178" spans="1:15" ht="10.2" customHeight="1">
      <c r="A178" s="73"/>
      <c r="B178" s="74"/>
      <c r="C178" s="74"/>
      <c r="D178" s="74"/>
      <c r="E178" s="74"/>
      <c r="F178" s="74"/>
      <c r="G178" s="74"/>
      <c r="H178" s="74"/>
      <c r="I178" s="74"/>
      <c r="J178" s="74"/>
      <c r="K178" s="74"/>
      <c r="L178" s="74"/>
      <c r="M178" s="74"/>
      <c r="N178" s="74"/>
      <c r="O178" s="75"/>
    </row>
    <row r="179" spans="1:15" ht="13.95" customHeight="1">
      <c r="A179" s="588" t="s">
        <v>142</v>
      </c>
      <c r="B179" s="589"/>
      <c r="C179" s="589"/>
      <c r="D179" s="589"/>
      <c r="E179" s="589"/>
      <c r="F179" s="589"/>
      <c r="G179" s="589"/>
      <c r="H179" s="589"/>
      <c r="I179" s="589"/>
      <c r="J179" s="589"/>
      <c r="K179" s="589"/>
      <c r="L179" s="589"/>
      <c r="M179" s="589"/>
      <c r="N179" s="589"/>
      <c r="O179" s="590"/>
    </row>
    <row r="180" spans="1:15" ht="3" customHeight="1" thickBot="1">
      <c r="A180" s="76"/>
      <c r="B180" s="77"/>
      <c r="C180" s="77"/>
      <c r="D180" s="77"/>
      <c r="E180" s="77"/>
      <c r="F180" s="77"/>
      <c r="G180" s="77"/>
      <c r="H180" s="77"/>
      <c r="I180" s="77"/>
      <c r="J180" s="77"/>
      <c r="K180" s="77"/>
      <c r="L180" s="77"/>
      <c r="M180" s="77"/>
      <c r="N180" s="77"/>
      <c r="O180" s="78"/>
    </row>
    <row r="181" spans="1:15" ht="13.95" customHeight="1" thickBot="1" thickTop="1">
      <c r="A181" s="81" t="s">
        <v>143</v>
      </c>
      <c r="B181" s="79" t="str">
        <f>$B$7</f>
        <v>Jan.</v>
      </c>
      <c r="C181" s="79" t="str">
        <f>$C$7</f>
        <v>Feb.</v>
      </c>
      <c r="D181" s="79" t="str">
        <f>$D$7</f>
        <v>Mar.</v>
      </c>
      <c r="E181" s="79" t="str">
        <f>$E$7</f>
        <v>Apr.</v>
      </c>
      <c r="F181" s="79" t="str">
        <f>$F$7</f>
        <v>May</v>
      </c>
      <c r="G181" s="79" t="str">
        <f>$G$7</f>
        <v>Jun.</v>
      </c>
      <c r="H181" s="79" t="str">
        <f>$H$7</f>
        <v>Jul.</v>
      </c>
      <c r="I181" s="79" t="str">
        <f>$I$7</f>
        <v>Aug.</v>
      </c>
      <c r="J181" s="79" t="str">
        <f>$J$7</f>
        <v>Sep.</v>
      </c>
      <c r="K181" s="79" t="str">
        <f>$K$7</f>
        <v>Oct.</v>
      </c>
      <c r="L181" s="79" t="str">
        <f>$L$7</f>
        <v>Nov.</v>
      </c>
      <c r="M181" s="79" t="str">
        <f>$M$7</f>
        <v>Dec.</v>
      </c>
      <c r="N181" s="89" t="str">
        <f>$N$98</f>
        <v>Totals</v>
      </c>
      <c r="O181" s="80"/>
    </row>
    <row r="182" spans="1:15" ht="13.95" customHeight="1" thickTop="1">
      <c r="A182" s="81">
        <f>$A$7</f>
        <v>2018</v>
      </c>
      <c r="B182" s="288" t="str">
        <f aca="true" t="shared" si="66" ref="B182:M182">B18</f>
        <v/>
      </c>
      <c r="C182" s="289" t="str">
        <f t="shared" si="66"/>
        <v/>
      </c>
      <c r="D182" s="289" t="str">
        <f t="shared" si="66"/>
        <v/>
      </c>
      <c r="E182" s="289" t="str">
        <f t="shared" si="66"/>
        <v/>
      </c>
      <c r="F182" s="289" t="str">
        <f t="shared" si="66"/>
        <v/>
      </c>
      <c r="G182" s="289" t="str">
        <f t="shared" si="66"/>
        <v/>
      </c>
      <c r="H182" s="289" t="str">
        <f t="shared" si="66"/>
        <v/>
      </c>
      <c r="I182" s="289" t="str">
        <f t="shared" si="66"/>
        <v/>
      </c>
      <c r="J182" s="289" t="str">
        <f t="shared" si="66"/>
        <v/>
      </c>
      <c r="K182" s="289" t="str">
        <f t="shared" si="66"/>
        <v/>
      </c>
      <c r="L182" s="289" t="str">
        <f t="shared" si="66"/>
        <v/>
      </c>
      <c r="M182" s="289" t="str">
        <f t="shared" si="66"/>
        <v/>
      </c>
      <c r="N182" s="90" t="str">
        <f>IF(COUNTIF(B182:M182,"&gt;0")=12,SUM(B182:M182),"")</f>
        <v/>
      </c>
      <c r="O182" s="94"/>
    </row>
    <row r="183" spans="1:15" ht="13.95" customHeight="1">
      <c r="A183" s="81">
        <f>$A$27</f>
        <v>2017</v>
      </c>
      <c r="B183" s="290" t="str">
        <f aca="true" t="shared" si="67" ref="B183:M183">B38</f>
        <v/>
      </c>
      <c r="C183" s="291" t="str">
        <f t="shared" si="67"/>
        <v/>
      </c>
      <c r="D183" s="291" t="str">
        <f t="shared" si="67"/>
        <v/>
      </c>
      <c r="E183" s="291" t="str">
        <f t="shared" si="67"/>
        <v/>
      </c>
      <c r="F183" s="291" t="str">
        <f t="shared" si="67"/>
        <v/>
      </c>
      <c r="G183" s="291" t="str">
        <f t="shared" si="67"/>
        <v/>
      </c>
      <c r="H183" s="291" t="str">
        <f t="shared" si="67"/>
        <v/>
      </c>
      <c r="I183" s="291" t="str">
        <f t="shared" si="67"/>
        <v/>
      </c>
      <c r="J183" s="291" t="str">
        <f t="shared" si="67"/>
        <v/>
      </c>
      <c r="K183" s="291" t="str">
        <f t="shared" si="67"/>
        <v/>
      </c>
      <c r="L183" s="291" t="str">
        <f t="shared" si="67"/>
        <v/>
      </c>
      <c r="M183" s="291" t="str">
        <f t="shared" si="67"/>
        <v/>
      </c>
      <c r="N183" s="91" t="str">
        <f>IF(COUNTIF(B183:M183,"&gt;0")=12,SUM(B183:M183),"")</f>
        <v/>
      </c>
      <c r="O183" s="95"/>
    </row>
    <row r="184" spans="1:15" ht="13.95" customHeight="1">
      <c r="A184" s="81">
        <f>$A$51</f>
        <v>2016</v>
      </c>
      <c r="B184" s="290" t="str">
        <f aca="true" t="shared" si="68" ref="B184:M184">B62</f>
        <v/>
      </c>
      <c r="C184" s="291" t="str">
        <f t="shared" si="68"/>
        <v/>
      </c>
      <c r="D184" s="291" t="str">
        <f t="shared" si="68"/>
        <v/>
      </c>
      <c r="E184" s="291" t="str">
        <f t="shared" si="68"/>
        <v/>
      </c>
      <c r="F184" s="291" t="str">
        <f t="shared" si="68"/>
        <v/>
      </c>
      <c r="G184" s="291" t="str">
        <f t="shared" si="68"/>
        <v/>
      </c>
      <c r="H184" s="291" t="str">
        <f t="shared" si="68"/>
        <v/>
      </c>
      <c r="I184" s="291" t="str">
        <f t="shared" si="68"/>
        <v/>
      </c>
      <c r="J184" s="291" t="str">
        <f t="shared" si="68"/>
        <v/>
      </c>
      <c r="K184" s="291" t="str">
        <f t="shared" si="68"/>
        <v/>
      </c>
      <c r="L184" s="291" t="str">
        <f t="shared" si="68"/>
        <v/>
      </c>
      <c r="M184" s="291" t="str">
        <f t="shared" si="68"/>
        <v/>
      </c>
      <c r="N184" s="91" t="str">
        <f>IF(COUNTIF(B184:M184,"&gt;0")=12,SUM(B184:M184),"")</f>
        <v/>
      </c>
      <c r="O184" s="95"/>
    </row>
    <row r="185" spans="1:15" ht="13.95" customHeight="1" thickBot="1">
      <c r="A185" s="81">
        <f>$A$71</f>
        <v>2015</v>
      </c>
      <c r="B185" s="292" t="str">
        <f aca="true" t="shared" si="69" ref="B185:M185">B82</f>
        <v/>
      </c>
      <c r="C185" s="293" t="str">
        <f t="shared" si="69"/>
        <v/>
      </c>
      <c r="D185" s="293" t="str">
        <f t="shared" si="69"/>
        <v/>
      </c>
      <c r="E185" s="293" t="str">
        <f t="shared" si="69"/>
        <v/>
      </c>
      <c r="F185" s="293" t="str">
        <f t="shared" si="69"/>
        <v/>
      </c>
      <c r="G185" s="293" t="str">
        <f t="shared" si="69"/>
        <v/>
      </c>
      <c r="H185" s="293" t="str">
        <f t="shared" si="69"/>
        <v/>
      </c>
      <c r="I185" s="293" t="str">
        <f t="shared" si="69"/>
        <v/>
      </c>
      <c r="J185" s="293" t="str">
        <f t="shared" si="69"/>
        <v/>
      </c>
      <c r="K185" s="293" t="str">
        <f t="shared" si="69"/>
        <v/>
      </c>
      <c r="L185" s="293" t="str">
        <f t="shared" si="69"/>
        <v/>
      </c>
      <c r="M185" s="293" t="str">
        <f t="shared" si="69"/>
        <v/>
      </c>
      <c r="N185" s="92" t="str">
        <f>IF(COUNTIF(B185:M185,"&gt;0")=12,SUM(B185:M185),"")</f>
        <v/>
      </c>
      <c r="O185" s="95"/>
    </row>
    <row r="186" spans="1:15" ht="5.55" customHeight="1" thickTop="1">
      <c r="A186" s="81"/>
      <c r="B186" s="238"/>
      <c r="C186" s="238"/>
      <c r="D186" s="238"/>
      <c r="E186" s="238"/>
      <c r="F186" s="238"/>
      <c r="G186" s="238"/>
      <c r="H186" s="238"/>
      <c r="I186" s="238"/>
      <c r="J186" s="238"/>
      <c r="K186" s="238"/>
      <c r="L186" s="238"/>
      <c r="M186" s="238"/>
      <c r="N186" s="238"/>
      <c r="O186" s="242"/>
    </row>
    <row r="187" spans="1:15" ht="13.8" customHeight="1">
      <c r="A187" s="588" t="s">
        <v>141</v>
      </c>
      <c r="B187" s="591"/>
      <c r="C187" s="591"/>
      <c r="D187" s="591"/>
      <c r="E187" s="591"/>
      <c r="F187" s="591"/>
      <c r="G187" s="591"/>
      <c r="H187" s="591"/>
      <c r="I187" s="591"/>
      <c r="J187" s="591"/>
      <c r="K187" s="591"/>
      <c r="L187" s="591"/>
      <c r="M187" s="591"/>
      <c r="N187" s="591"/>
      <c r="O187" s="592"/>
    </row>
    <row r="188" spans="1:15" ht="2.55" customHeight="1" thickBot="1">
      <c r="A188" s="239"/>
      <c r="B188" s="240"/>
      <c r="C188" s="240"/>
      <c r="D188" s="240"/>
      <c r="E188" s="240"/>
      <c r="F188" s="240"/>
      <c r="G188" s="240"/>
      <c r="H188" s="240"/>
      <c r="I188" s="240"/>
      <c r="J188" s="240"/>
      <c r="K188" s="240"/>
      <c r="L188" s="240"/>
      <c r="M188" s="240"/>
      <c r="N188" s="240"/>
      <c r="O188" s="241"/>
    </row>
    <row r="189" spans="1:15" ht="13.95" customHeight="1" thickBot="1" thickTop="1">
      <c r="A189" s="81" t="s">
        <v>144</v>
      </c>
      <c r="B189" s="79" t="str">
        <f>$B$7</f>
        <v>Jan.</v>
      </c>
      <c r="C189" s="79" t="str">
        <f>$C$7</f>
        <v>Feb.</v>
      </c>
      <c r="D189" s="79" t="str">
        <f>$D$7</f>
        <v>Mar.</v>
      </c>
      <c r="E189" s="79" t="str">
        <f>$E$7</f>
        <v>Apr.</v>
      </c>
      <c r="F189" s="79" t="str">
        <f>$F$7</f>
        <v>May</v>
      </c>
      <c r="G189" s="79" t="str">
        <f>$G$7</f>
        <v>Jun.</v>
      </c>
      <c r="H189" s="79" t="str">
        <f>$H$7</f>
        <v>Jul.</v>
      </c>
      <c r="I189" s="79" t="str">
        <f>$I$7</f>
        <v>Aug.</v>
      </c>
      <c r="J189" s="79" t="str">
        <f>$J$7</f>
        <v>Sep.</v>
      </c>
      <c r="K189" s="79" t="str">
        <f>$K$7</f>
        <v>Oct.</v>
      </c>
      <c r="L189" s="79" t="str">
        <f>$L$7</f>
        <v>Nov.</v>
      </c>
      <c r="M189" s="79" t="str">
        <f>$M$7</f>
        <v>Dec.</v>
      </c>
      <c r="N189" s="88" t="str">
        <f>$N$137</f>
        <v>Change*</v>
      </c>
      <c r="O189" s="252" t="str">
        <f>$O$104</f>
        <v>*weighted</v>
      </c>
    </row>
    <row r="190" spans="1:15" ht="13.95" customHeight="1" thickTop="1">
      <c r="A190" s="82" t="str">
        <f>CONCATENATE(A183," to ",A182)</f>
        <v>2017 to 2018</v>
      </c>
      <c r="B190" s="83" t="str">
        <f aca="true" t="shared" si="70" ref="B190:M190">IF(ISERROR((B182-B183)/B183),"",(B182-B183)/B183)</f>
        <v/>
      </c>
      <c r="C190" s="84" t="str">
        <f t="shared" si="70"/>
        <v/>
      </c>
      <c r="D190" s="84" t="str">
        <f t="shared" si="70"/>
        <v/>
      </c>
      <c r="E190" s="84" t="str">
        <f t="shared" si="70"/>
        <v/>
      </c>
      <c r="F190" s="84" t="str">
        <f t="shared" si="70"/>
        <v/>
      </c>
      <c r="G190" s="84" t="str">
        <f t="shared" si="70"/>
        <v/>
      </c>
      <c r="H190" s="84" t="str">
        <f t="shared" si="70"/>
        <v/>
      </c>
      <c r="I190" s="84" t="str">
        <f t="shared" si="70"/>
        <v/>
      </c>
      <c r="J190" s="84" t="str">
        <f t="shared" si="70"/>
        <v/>
      </c>
      <c r="K190" s="84" t="str">
        <f t="shared" si="70"/>
        <v/>
      </c>
      <c r="L190" s="84" t="str">
        <f t="shared" si="70"/>
        <v/>
      </c>
      <c r="M190" s="84" t="str">
        <f t="shared" si="70"/>
        <v/>
      </c>
      <c r="N190" s="269" t="str">
        <f>IF(ISERROR((AVERAGE(B190:M190))/12*COUNT(B190:M190)),"",(AVERAGE(B190:M190))/12*COUNT(B190:M190))</f>
        <v/>
      </c>
      <c r="O190" s="96"/>
    </row>
    <row r="191" spans="1:15" ht="13.95" customHeight="1">
      <c r="A191" s="82" t="str">
        <f>CONCATENATE(A184," to ",A183)</f>
        <v>2016 to 2017</v>
      </c>
      <c r="B191" s="85" t="str">
        <f aca="true" t="shared" si="71" ref="B191:M191">IF(ISERROR((B183-B184)/B184),"",(B183-B184)/B184)</f>
        <v/>
      </c>
      <c r="C191" s="13" t="str">
        <f t="shared" si="71"/>
        <v/>
      </c>
      <c r="D191" s="13" t="str">
        <f t="shared" si="71"/>
        <v/>
      </c>
      <c r="E191" s="13" t="str">
        <f t="shared" si="71"/>
        <v/>
      </c>
      <c r="F191" s="13" t="str">
        <f t="shared" si="71"/>
        <v/>
      </c>
      <c r="G191" s="13" t="str">
        <f t="shared" si="71"/>
        <v/>
      </c>
      <c r="H191" s="13" t="str">
        <f t="shared" si="71"/>
        <v/>
      </c>
      <c r="I191" s="13" t="str">
        <f t="shared" si="71"/>
        <v/>
      </c>
      <c r="J191" s="13" t="str">
        <f t="shared" si="71"/>
        <v/>
      </c>
      <c r="K191" s="13" t="str">
        <f t="shared" si="71"/>
        <v/>
      </c>
      <c r="L191" s="13" t="str">
        <f t="shared" si="71"/>
        <v/>
      </c>
      <c r="M191" s="13" t="str">
        <f t="shared" si="71"/>
        <v/>
      </c>
      <c r="N191" s="270" t="str">
        <f>IF(ISERROR((AVERAGE(B191:M191))/12*COUNT(B191:M191)),"",(AVERAGE(B191:M191))/12*COUNT(B191:M191))</f>
        <v/>
      </c>
      <c r="O191" s="96"/>
    </row>
    <row r="192" spans="1:15" ht="13.95" customHeight="1" thickBot="1">
      <c r="A192" s="82" t="str">
        <f>CONCATENATE(A185," to ",A184)</f>
        <v>2015 to 2016</v>
      </c>
      <c r="B192" s="86" t="str">
        <f aca="true" t="shared" si="72" ref="B192:M192">IF(ISERROR((B184-B185)/B185),"",(B184-B185)/B185)</f>
        <v/>
      </c>
      <c r="C192" s="87" t="str">
        <f t="shared" si="72"/>
        <v/>
      </c>
      <c r="D192" s="87" t="str">
        <f t="shared" si="72"/>
        <v/>
      </c>
      <c r="E192" s="87" t="str">
        <f t="shared" si="72"/>
        <v/>
      </c>
      <c r="F192" s="87" t="str">
        <f t="shared" si="72"/>
        <v/>
      </c>
      <c r="G192" s="87" t="str">
        <f t="shared" si="72"/>
        <v/>
      </c>
      <c r="H192" s="87" t="str">
        <f t="shared" si="72"/>
        <v/>
      </c>
      <c r="I192" s="87" t="str">
        <f t="shared" si="72"/>
        <v/>
      </c>
      <c r="J192" s="87" t="str">
        <f t="shared" si="72"/>
        <v/>
      </c>
      <c r="K192" s="87" t="str">
        <f t="shared" si="72"/>
        <v/>
      </c>
      <c r="L192" s="87" t="str">
        <f t="shared" si="72"/>
        <v/>
      </c>
      <c r="M192" s="87" t="str">
        <f t="shared" si="72"/>
        <v/>
      </c>
      <c r="N192" s="271" t="str">
        <f>IF(ISERROR((AVERAGE(B192:M192))/12*COUNT(B192:M192)),"",(AVERAGE(B192:M192))/12*COUNT(B192:M192))</f>
        <v/>
      </c>
      <c r="O192" s="96"/>
    </row>
    <row r="193" spans="1:15" ht="13.95" customHeight="1" thickBot="1" thickTop="1">
      <c r="A193" s="456" t="s">
        <v>14</v>
      </c>
      <c r="B193" s="457">
        <f>COUNTIF(B182:M185,"&gt;0")</f>
        <v>0</v>
      </c>
      <c r="C193" s="452"/>
      <c r="D193" s="452"/>
      <c r="E193" s="453" t="s">
        <v>15</v>
      </c>
      <c r="F193" s="457">
        <f>COUNT(B190:M192)</f>
        <v>0</v>
      </c>
      <c r="G193" s="452"/>
      <c r="H193" s="453" t="s">
        <v>206</v>
      </c>
      <c r="I193" s="593">
        <f>SUM(B182:M185)</f>
        <v>0</v>
      </c>
      <c r="J193" s="594"/>
      <c r="K193" s="453"/>
      <c r="L193" s="454"/>
      <c r="M193" s="455" t="s">
        <v>205</v>
      </c>
      <c r="N193" s="268">
        <f>SUM(N190:N192)</f>
        <v>0</v>
      </c>
      <c r="O193" s="97"/>
    </row>
    <row r="194" spans="1:15" ht="13.95" customHeight="1" thickTop="1">
      <c r="A194" s="551"/>
      <c r="B194" s="552"/>
      <c r="C194" s="552"/>
      <c r="D194" s="552"/>
      <c r="E194" s="552"/>
      <c r="F194" s="552"/>
      <c r="G194" s="552"/>
      <c r="H194" s="552"/>
      <c r="I194" s="552"/>
      <c r="J194" s="552"/>
      <c r="K194" s="552"/>
      <c r="L194" s="552"/>
      <c r="M194" s="552"/>
      <c r="N194" s="552"/>
      <c r="O194" s="552"/>
    </row>
    <row r="195" spans="1:15" ht="7.2" customHeight="1">
      <c r="A195" s="14"/>
      <c r="B195" s="14"/>
      <c r="C195" s="14"/>
      <c r="D195" s="14"/>
      <c r="E195" s="14"/>
      <c r="F195" s="14"/>
      <c r="G195" s="14"/>
      <c r="H195" s="14"/>
      <c r="I195" s="14"/>
      <c r="J195" s="14"/>
      <c r="K195" s="14"/>
      <c r="L195" s="14"/>
      <c r="M195" s="14"/>
      <c r="N195" s="14"/>
      <c r="O195" s="15"/>
    </row>
    <row r="196" spans="1:15" ht="13.95" customHeight="1">
      <c r="A196" s="7" t="s">
        <v>70</v>
      </c>
      <c r="B196" s="14"/>
      <c r="C196" s="14"/>
      <c r="D196" s="14"/>
      <c r="E196" s="14"/>
      <c r="F196" s="14"/>
      <c r="G196" s="303" t="s">
        <v>100</v>
      </c>
      <c r="H196" s="14"/>
      <c r="I196" s="14"/>
      <c r="J196" s="14"/>
      <c r="K196" s="14"/>
      <c r="L196" s="14"/>
      <c r="M196" s="14"/>
      <c r="N196" s="14"/>
      <c r="O196" s="308" t="str">
        <f>$O$3</f>
        <v>sedans &amp; other regular taxis only</v>
      </c>
    </row>
    <row r="197" spans="1:15" ht="6" customHeight="1" thickBot="1">
      <c r="A197" s="14"/>
      <c r="B197" s="14"/>
      <c r="C197" s="14"/>
      <c r="D197" s="14"/>
      <c r="E197" s="14"/>
      <c r="F197" s="14"/>
      <c r="G197" s="14"/>
      <c r="H197" s="14"/>
      <c r="I197" s="14"/>
      <c r="J197" s="14"/>
      <c r="K197" s="14"/>
      <c r="L197" s="14"/>
      <c r="M197" s="14"/>
      <c r="N197" s="14"/>
      <c r="O197" s="15"/>
    </row>
    <row r="198" spans="1:15" ht="13.95" customHeight="1" thickBot="1">
      <c r="A198" s="10" t="s">
        <v>12</v>
      </c>
      <c r="B198" s="563" t="str">
        <f>'A  Applicant Info'!$E$3</f>
        <v>XYZ Taxi Ltd.</v>
      </c>
      <c r="C198" s="564"/>
      <c r="D198" s="564"/>
      <c r="E198" s="564"/>
      <c r="F198" s="564"/>
      <c r="G198" s="565"/>
      <c r="H198" s="16"/>
      <c r="I198" s="17"/>
      <c r="J198" s="11" t="s">
        <v>13</v>
      </c>
      <c r="K198" s="563">
        <f>'A  Applicant Info'!$L$3</f>
        <v>1</v>
      </c>
      <c r="L198" s="564"/>
      <c r="M198" s="564"/>
      <c r="N198" s="565"/>
      <c r="O198" s="16"/>
    </row>
    <row r="199" spans="1:15" ht="9.45" customHeight="1" thickBot="1">
      <c r="A199" s="12"/>
      <c r="B199" s="18"/>
      <c r="C199" s="18"/>
      <c r="D199" s="18"/>
      <c r="E199" s="18"/>
      <c r="F199" s="18"/>
      <c r="G199" s="18"/>
      <c r="H199" s="18"/>
      <c r="I199" s="18"/>
      <c r="J199" s="17"/>
      <c r="K199" s="17"/>
      <c r="L199" s="17"/>
      <c r="M199" s="17"/>
      <c r="N199" s="17"/>
      <c r="O199" s="15"/>
    </row>
    <row r="200" spans="1:15" ht="13.8" customHeight="1" thickTop="1">
      <c r="A200" s="571" t="str">
        <f>$A$9</f>
        <v>Maximum Regular Taxis (PT Licence)</v>
      </c>
      <c r="B200" s="572"/>
      <c r="C200" s="572"/>
      <c r="D200" s="572"/>
      <c r="E200" s="572"/>
      <c r="F200" s="572"/>
      <c r="G200" s="572"/>
      <c r="H200" s="572"/>
      <c r="I200" s="572"/>
      <c r="J200" s="572"/>
      <c r="K200" s="572"/>
      <c r="L200" s="572"/>
      <c r="M200" s="572"/>
      <c r="N200" s="572"/>
      <c r="O200" s="573"/>
    </row>
    <row r="201" spans="1:15" ht="13.8" customHeight="1" thickBot="1">
      <c r="A201" s="574" t="s">
        <v>38</v>
      </c>
      <c r="B201" s="575"/>
      <c r="C201" s="575"/>
      <c r="D201" s="575"/>
      <c r="E201" s="575"/>
      <c r="F201" s="575"/>
      <c r="G201" s="575"/>
      <c r="H201" s="575"/>
      <c r="I201" s="575"/>
      <c r="J201" s="575"/>
      <c r="K201" s="575"/>
      <c r="L201" s="575"/>
      <c r="M201" s="575"/>
      <c r="N201" s="575"/>
      <c r="O201" s="576"/>
    </row>
    <row r="202" spans="1:15" ht="13.8" customHeight="1" thickTop="1">
      <c r="A202" s="105" t="s">
        <v>82</v>
      </c>
      <c r="B202" s="106" t="str">
        <f>$B$7</f>
        <v>Jan.</v>
      </c>
      <c r="C202" s="106" t="str">
        <f>$C$7</f>
        <v>Feb.</v>
      </c>
      <c r="D202" s="106" t="str">
        <f>$D$7</f>
        <v>Mar.</v>
      </c>
      <c r="E202" s="106" t="str">
        <f>$E$7</f>
        <v>Apr.</v>
      </c>
      <c r="F202" s="106" t="str">
        <f>$F$7</f>
        <v>May</v>
      </c>
      <c r="G202" s="106" t="str">
        <f>$G$7</f>
        <v>Jun.</v>
      </c>
      <c r="H202" s="106" t="str">
        <f>$H$7</f>
        <v>Jul.</v>
      </c>
      <c r="I202" s="106" t="str">
        <f>$I$7</f>
        <v>Aug.</v>
      </c>
      <c r="J202" s="106" t="str">
        <f>$J$7</f>
        <v>Sep.</v>
      </c>
      <c r="K202" s="106" t="str">
        <f>$K$7</f>
        <v>Oct.</v>
      </c>
      <c r="L202" s="106" t="str">
        <f>$L$7</f>
        <v>Nov.</v>
      </c>
      <c r="M202" s="106" t="str">
        <f>$M$7</f>
        <v>Dec.</v>
      </c>
      <c r="N202" s="243" t="s">
        <v>84</v>
      </c>
      <c r="O202" s="98"/>
    </row>
    <row r="203" spans="1:15" ht="13.8" customHeight="1">
      <c r="A203" s="108">
        <f>$A$7</f>
        <v>2018</v>
      </c>
      <c r="B203" s="294" t="str">
        <f>IF(ISBLANK(B9),"",B9)</f>
        <v/>
      </c>
      <c r="C203" s="294" t="str">
        <f aca="true" t="shared" si="73" ref="C203:M203">IF(ISBLANK(C9),"",C9)</f>
        <v/>
      </c>
      <c r="D203" s="294" t="str">
        <f t="shared" si="73"/>
        <v/>
      </c>
      <c r="E203" s="294" t="str">
        <f t="shared" si="73"/>
        <v/>
      </c>
      <c r="F203" s="294" t="str">
        <f t="shared" si="73"/>
        <v/>
      </c>
      <c r="G203" s="294" t="str">
        <f t="shared" si="73"/>
        <v/>
      </c>
      <c r="H203" s="294" t="str">
        <f t="shared" si="73"/>
        <v/>
      </c>
      <c r="I203" s="294" t="str">
        <f t="shared" si="73"/>
        <v/>
      </c>
      <c r="J203" s="294" t="str">
        <f t="shared" si="73"/>
        <v/>
      </c>
      <c r="K203" s="294" t="str">
        <f t="shared" si="73"/>
        <v/>
      </c>
      <c r="L203" s="294" t="str">
        <f t="shared" si="73"/>
        <v/>
      </c>
      <c r="M203" s="295" t="str">
        <f t="shared" si="73"/>
        <v/>
      </c>
      <c r="N203" s="273" t="str">
        <f>N9</f>
        <v/>
      </c>
      <c r="O203" s="99"/>
    </row>
    <row r="204" spans="1:15" ht="13.8" customHeight="1">
      <c r="A204" s="109">
        <f>$A$27</f>
        <v>2017</v>
      </c>
      <c r="B204" s="296" t="str">
        <f>IF(ISBLANK(B29),"",B29)</f>
        <v/>
      </c>
      <c r="C204" s="296" t="str">
        <f aca="true" t="shared" si="74" ref="C204:M204">IF(ISBLANK(C29),"",C29)</f>
        <v/>
      </c>
      <c r="D204" s="296" t="str">
        <f t="shared" si="74"/>
        <v/>
      </c>
      <c r="E204" s="296" t="str">
        <f t="shared" si="74"/>
        <v/>
      </c>
      <c r="F204" s="296" t="str">
        <f t="shared" si="74"/>
        <v/>
      </c>
      <c r="G204" s="296" t="str">
        <f t="shared" si="74"/>
        <v/>
      </c>
      <c r="H204" s="296" t="str">
        <f t="shared" si="74"/>
        <v/>
      </c>
      <c r="I204" s="296" t="str">
        <f t="shared" si="74"/>
        <v/>
      </c>
      <c r="J204" s="296" t="str">
        <f t="shared" si="74"/>
        <v/>
      </c>
      <c r="K204" s="296" t="str">
        <f t="shared" si="74"/>
        <v/>
      </c>
      <c r="L204" s="296" t="str">
        <f t="shared" si="74"/>
        <v/>
      </c>
      <c r="M204" s="297" t="str">
        <f t="shared" si="74"/>
        <v/>
      </c>
      <c r="N204" s="273" t="str">
        <f>N29</f>
        <v/>
      </c>
      <c r="O204" s="99"/>
    </row>
    <row r="205" spans="1:15" ht="13.8" customHeight="1">
      <c r="A205" s="109">
        <f>$A$51</f>
        <v>2016</v>
      </c>
      <c r="B205" s="296" t="str">
        <f>IF(ISBLANK(B53),"",B53)</f>
        <v/>
      </c>
      <c r="C205" s="296" t="str">
        <f aca="true" t="shared" si="75" ref="C205:M205">IF(ISBLANK(C53),"",C53)</f>
        <v/>
      </c>
      <c r="D205" s="296" t="str">
        <f t="shared" si="75"/>
        <v/>
      </c>
      <c r="E205" s="296" t="str">
        <f t="shared" si="75"/>
        <v/>
      </c>
      <c r="F205" s="296" t="str">
        <f t="shared" si="75"/>
        <v/>
      </c>
      <c r="G205" s="296" t="str">
        <f t="shared" si="75"/>
        <v/>
      </c>
      <c r="H205" s="296" t="str">
        <f t="shared" si="75"/>
        <v/>
      </c>
      <c r="I205" s="296" t="str">
        <f t="shared" si="75"/>
        <v/>
      </c>
      <c r="J205" s="296" t="str">
        <f t="shared" si="75"/>
        <v/>
      </c>
      <c r="K205" s="296" t="str">
        <f t="shared" si="75"/>
        <v/>
      </c>
      <c r="L205" s="296" t="str">
        <f t="shared" si="75"/>
        <v/>
      </c>
      <c r="M205" s="297" t="str">
        <f t="shared" si="75"/>
        <v/>
      </c>
      <c r="N205" s="273" t="str">
        <f>N53</f>
        <v/>
      </c>
      <c r="O205" s="99"/>
    </row>
    <row r="206" spans="1:15" ht="13.8" customHeight="1" thickBot="1">
      <c r="A206" s="110">
        <f>$A$71</f>
        <v>2015</v>
      </c>
      <c r="B206" s="298" t="str">
        <f>IF(ISBLANK(B73),"",B73)</f>
        <v/>
      </c>
      <c r="C206" s="298" t="str">
        <f aca="true" t="shared" si="76" ref="C206:M206">IF(ISBLANK(C73),"",C73)</f>
        <v/>
      </c>
      <c r="D206" s="298" t="str">
        <f t="shared" si="76"/>
        <v/>
      </c>
      <c r="E206" s="298" t="str">
        <f t="shared" si="76"/>
        <v/>
      </c>
      <c r="F206" s="298" t="str">
        <f t="shared" si="76"/>
        <v/>
      </c>
      <c r="G206" s="298" t="str">
        <f t="shared" si="76"/>
        <v/>
      </c>
      <c r="H206" s="298" t="str">
        <f t="shared" si="76"/>
        <v/>
      </c>
      <c r="I206" s="298" t="str">
        <f t="shared" si="76"/>
        <v/>
      </c>
      <c r="J206" s="298" t="str">
        <f t="shared" si="76"/>
        <v/>
      </c>
      <c r="K206" s="298" t="str">
        <f t="shared" si="76"/>
        <v/>
      </c>
      <c r="L206" s="298" t="str">
        <f t="shared" si="76"/>
        <v/>
      </c>
      <c r="M206" s="299" t="str">
        <f t="shared" si="76"/>
        <v/>
      </c>
      <c r="N206" s="274" t="str">
        <f>N73</f>
        <v/>
      </c>
      <c r="O206" s="99"/>
    </row>
    <row r="207" spans="1:15" ht="13.8" customHeight="1" thickBot="1" thickTop="1">
      <c r="A207" s="574" t="str">
        <f>$A$187</f>
        <v>Year-over-Year Volume Changes</v>
      </c>
      <c r="B207" s="575"/>
      <c r="C207" s="575"/>
      <c r="D207" s="575"/>
      <c r="E207" s="575"/>
      <c r="F207" s="575"/>
      <c r="G207" s="575"/>
      <c r="H207" s="575"/>
      <c r="I207" s="575"/>
      <c r="J207" s="575"/>
      <c r="K207" s="575"/>
      <c r="L207" s="575"/>
      <c r="M207" s="575"/>
      <c r="N207" s="575"/>
      <c r="O207" s="576"/>
    </row>
    <row r="208" spans="1:15" ht="13.8" customHeight="1" thickTop="1">
      <c r="A208" s="105" t="s">
        <v>36</v>
      </c>
      <c r="B208" s="106" t="str">
        <f>$B$7</f>
        <v>Jan.</v>
      </c>
      <c r="C208" s="106" t="str">
        <f>$C$7</f>
        <v>Feb.</v>
      </c>
      <c r="D208" s="106" t="str">
        <f>$D$7</f>
        <v>Mar.</v>
      </c>
      <c r="E208" s="106" t="str">
        <f>$E$7</f>
        <v>Apr.</v>
      </c>
      <c r="F208" s="106" t="str">
        <f>$F$7</f>
        <v>May</v>
      </c>
      <c r="G208" s="106" t="str">
        <f>$G$7</f>
        <v>Jun.</v>
      </c>
      <c r="H208" s="106" t="str">
        <f>$H$7</f>
        <v>Jul.</v>
      </c>
      <c r="I208" s="106" t="str">
        <f>$I$7</f>
        <v>Aug.</v>
      </c>
      <c r="J208" s="106" t="str">
        <f>$J$7</f>
        <v>Sep.</v>
      </c>
      <c r="K208" s="106" t="str">
        <f>$K$7</f>
        <v>Oct.</v>
      </c>
      <c r="L208" s="106" t="str">
        <f>$L$7</f>
        <v>Nov.</v>
      </c>
      <c r="M208" s="106" t="str">
        <f>$M$7</f>
        <v>Dec.</v>
      </c>
      <c r="N208" s="107" t="s">
        <v>92</v>
      </c>
      <c r="O208" s="245" t="s">
        <v>83</v>
      </c>
    </row>
    <row r="209" spans="1:15" ht="13.8" customHeight="1">
      <c r="A209" s="108" t="str">
        <f>CONCATENATE(A204," to ",A203)</f>
        <v>2017 to 2018</v>
      </c>
      <c r="B209" s="111" t="str">
        <f aca="true" t="shared" si="77" ref="B209:M209">IF(ISERROR((B203-B204)/B204),"",(B203-B204)/B204)</f>
        <v/>
      </c>
      <c r="C209" s="111" t="str">
        <f t="shared" si="77"/>
        <v/>
      </c>
      <c r="D209" s="111" t="str">
        <f t="shared" si="77"/>
        <v/>
      </c>
      <c r="E209" s="111" t="str">
        <f t="shared" si="77"/>
        <v/>
      </c>
      <c r="F209" s="111" t="str">
        <f t="shared" si="77"/>
        <v/>
      </c>
      <c r="G209" s="111" t="str">
        <f t="shared" si="77"/>
        <v/>
      </c>
      <c r="H209" s="111" t="str">
        <f t="shared" si="77"/>
        <v/>
      </c>
      <c r="I209" s="111" t="str">
        <f t="shared" si="77"/>
        <v/>
      </c>
      <c r="J209" s="111" t="str">
        <f t="shared" si="77"/>
        <v/>
      </c>
      <c r="K209" s="111" t="str">
        <f t="shared" si="77"/>
        <v/>
      </c>
      <c r="L209" s="111" t="str">
        <f t="shared" si="77"/>
        <v/>
      </c>
      <c r="M209" s="112" t="str">
        <f t="shared" si="77"/>
        <v/>
      </c>
      <c r="N209" s="103" t="str">
        <f>IF(ISERROR((AVERAGE(B209:M209))/12*COUNT(B209:M209)),"",(AVERAGE(B209:M209))/12*COUNT(B209:M209))</f>
        <v/>
      </c>
      <c r="O209" s="100"/>
    </row>
    <row r="210" spans="1:15" ht="13.8" customHeight="1">
      <c r="A210" s="109" t="str">
        <f>CONCATENATE(A205," to ",A204)</f>
        <v>2016 to 2017</v>
      </c>
      <c r="B210" s="113" t="str">
        <f aca="true" t="shared" si="78" ref="B210:M210">IF(ISERROR((B204-B205)/B205),"",(B204-B205)/B205)</f>
        <v/>
      </c>
      <c r="C210" s="113" t="str">
        <f t="shared" si="78"/>
        <v/>
      </c>
      <c r="D210" s="113" t="str">
        <f t="shared" si="78"/>
        <v/>
      </c>
      <c r="E210" s="113" t="str">
        <f t="shared" si="78"/>
        <v/>
      </c>
      <c r="F210" s="113" t="str">
        <f t="shared" si="78"/>
        <v/>
      </c>
      <c r="G210" s="113" t="str">
        <f t="shared" si="78"/>
        <v/>
      </c>
      <c r="H210" s="113" t="str">
        <f t="shared" si="78"/>
        <v/>
      </c>
      <c r="I210" s="113" t="str">
        <f t="shared" si="78"/>
        <v/>
      </c>
      <c r="J210" s="113" t="str">
        <f t="shared" si="78"/>
        <v/>
      </c>
      <c r="K210" s="113" t="str">
        <f t="shared" si="78"/>
        <v/>
      </c>
      <c r="L210" s="113" t="str">
        <f t="shared" si="78"/>
        <v/>
      </c>
      <c r="M210" s="114" t="str">
        <f t="shared" si="78"/>
        <v/>
      </c>
      <c r="N210" s="103" t="str">
        <f>IF(ISERROR((AVERAGE(B210:M210))/12*COUNT(B210:M210)),"",(AVERAGE(B210:M210))/12*COUNT(B210:M210))</f>
        <v/>
      </c>
      <c r="O210" s="100"/>
    </row>
    <row r="211" spans="1:15" ht="13.8" customHeight="1" thickBot="1">
      <c r="A211" s="110" t="str">
        <f>CONCATENATE(A206," to ",A205)</f>
        <v>2015 to 2016</v>
      </c>
      <c r="B211" s="115" t="str">
        <f aca="true" t="shared" si="79" ref="B211:M211">IF(ISERROR((B205-B206)/B206),"",(B205-B206)/B206)</f>
        <v/>
      </c>
      <c r="C211" s="115" t="str">
        <f t="shared" si="79"/>
        <v/>
      </c>
      <c r="D211" s="115" t="str">
        <f t="shared" si="79"/>
        <v/>
      </c>
      <c r="E211" s="115" t="str">
        <f t="shared" si="79"/>
        <v/>
      </c>
      <c r="F211" s="115" t="str">
        <f t="shared" si="79"/>
        <v/>
      </c>
      <c r="G211" s="115" t="str">
        <f t="shared" si="79"/>
        <v/>
      </c>
      <c r="H211" s="115" t="str">
        <f t="shared" si="79"/>
        <v/>
      </c>
      <c r="I211" s="115" t="str">
        <f t="shared" si="79"/>
        <v/>
      </c>
      <c r="J211" s="115" t="str">
        <f t="shared" si="79"/>
        <v/>
      </c>
      <c r="K211" s="115" t="str">
        <f t="shared" si="79"/>
        <v/>
      </c>
      <c r="L211" s="115" t="str">
        <f t="shared" si="79"/>
        <v/>
      </c>
      <c r="M211" s="116" t="str">
        <f t="shared" si="79"/>
        <v/>
      </c>
      <c r="N211" s="249" t="str">
        <f>IF(ISERROR((AVERAGE(B211:M211))/12*COUNT(B211:M211)),"",(AVERAGE(B211:M211))/12*COUNT(B211:M211))</f>
        <v/>
      </c>
      <c r="O211" s="100"/>
    </row>
    <row r="212" spans="1:15" ht="13.8" customHeight="1" thickBot="1" thickTop="1">
      <c r="A212" s="577" t="s">
        <v>14</v>
      </c>
      <c r="B212" s="578"/>
      <c r="C212" s="102">
        <f>COUNTIF(B203:M206,"&gt;0")</f>
        <v>0</v>
      </c>
      <c r="D212" s="578" t="s">
        <v>15</v>
      </c>
      <c r="E212" s="578"/>
      <c r="F212" s="578"/>
      <c r="G212" s="102">
        <f>COUNT(B209:M211)</f>
        <v>0</v>
      </c>
      <c r="H212" s="578"/>
      <c r="I212" s="578"/>
      <c r="J212" s="104"/>
      <c r="K212" s="578" t="s">
        <v>76</v>
      </c>
      <c r="L212" s="579"/>
      <c r="M212" s="579"/>
      <c r="N212" s="248">
        <f>SUM(N209:N211)</f>
        <v>0</v>
      </c>
      <c r="O212" s="244"/>
    </row>
    <row r="213" spans="1:15" ht="13.8" customHeight="1" thickBot="1" thickTop="1">
      <c r="A213" s="551"/>
      <c r="B213" s="552"/>
      <c r="C213" s="552"/>
      <c r="D213" s="552"/>
      <c r="E213" s="552"/>
      <c r="F213" s="552"/>
      <c r="G213" s="552"/>
      <c r="H213" s="552"/>
      <c r="I213" s="552"/>
      <c r="J213" s="552"/>
      <c r="K213" s="552"/>
      <c r="L213" s="552"/>
      <c r="M213" s="552"/>
      <c r="N213" s="552"/>
      <c r="O213" s="552"/>
    </row>
    <row r="214" spans="1:15" ht="13.8" customHeight="1" thickTop="1">
      <c r="A214" s="571" t="str">
        <f>$A$10</f>
        <v>Regular Taxis On Shift (daily average)</v>
      </c>
      <c r="B214" s="572"/>
      <c r="C214" s="572"/>
      <c r="D214" s="572"/>
      <c r="E214" s="572"/>
      <c r="F214" s="572"/>
      <c r="G214" s="572"/>
      <c r="H214" s="572"/>
      <c r="I214" s="572"/>
      <c r="J214" s="572"/>
      <c r="K214" s="572"/>
      <c r="L214" s="572"/>
      <c r="M214" s="572"/>
      <c r="N214" s="572"/>
      <c r="O214" s="573"/>
    </row>
    <row r="215" spans="1:15" ht="13.8" customHeight="1" thickBot="1">
      <c r="A215" s="574" t="str">
        <f>$A$179</f>
        <v>Monthly and Yearly Trips</v>
      </c>
      <c r="B215" s="575"/>
      <c r="C215" s="575"/>
      <c r="D215" s="575"/>
      <c r="E215" s="575"/>
      <c r="F215" s="575"/>
      <c r="G215" s="575"/>
      <c r="H215" s="575"/>
      <c r="I215" s="575"/>
      <c r="J215" s="575"/>
      <c r="K215" s="575"/>
      <c r="L215" s="575"/>
      <c r="M215" s="575"/>
      <c r="N215" s="575"/>
      <c r="O215" s="576"/>
    </row>
    <row r="216" spans="1:15" ht="13.8" customHeight="1" thickTop="1">
      <c r="A216" s="105" t="s">
        <v>78</v>
      </c>
      <c r="B216" s="106" t="str">
        <f>$B$7</f>
        <v>Jan.</v>
      </c>
      <c r="C216" s="106" t="str">
        <f>$C$7</f>
        <v>Feb.</v>
      </c>
      <c r="D216" s="106" t="str">
        <f>$D$7</f>
        <v>Mar.</v>
      </c>
      <c r="E216" s="106" t="str">
        <f>$E$7</f>
        <v>Apr.</v>
      </c>
      <c r="F216" s="106" t="str">
        <f>$F$7</f>
        <v>May</v>
      </c>
      <c r="G216" s="106" t="str">
        <f>$G$7</f>
        <v>Jun.</v>
      </c>
      <c r="H216" s="106" t="str">
        <f>$H$7</f>
        <v>Jul.</v>
      </c>
      <c r="I216" s="106" t="str">
        <f>$I$7</f>
        <v>Aug.</v>
      </c>
      <c r="J216" s="106" t="str">
        <f>$J$7</f>
        <v>Sep.</v>
      </c>
      <c r="K216" s="106" t="str">
        <f>$K$7</f>
        <v>Oct.</v>
      </c>
      <c r="L216" s="106" t="str">
        <f>$L$7</f>
        <v>Nov.</v>
      </c>
      <c r="M216" s="106" t="str">
        <f>$M$7</f>
        <v>Dec.</v>
      </c>
      <c r="N216" s="243" t="str">
        <f>$N$202</f>
        <v>12 Mo. Avg.</v>
      </c>
      <c r="O216" s="98"/>
    </row>
    <row r="217" spans="1:15" ht="13.8" customHeight="1">
      <c r="A217" s="108">
        <f>$A$7</f>
        <v>2018</v>
      </c>
      <c r="B217" s="294" t="str">
        <f aca="true" t="shared" si="80" ref="B217:I217">IF(ISBLANK(B10),"",B10)</f>
        <v/>
      </c>
      <c r="C217" s="294" t="str">
        <f t="shared" si="80"/>
        <v/>
      </c>
      <c r="D217" s="294" t="str">
        <f t="shared" si="80"/>
        <v/>
      </c>
      <c r="E217" s="294" t="str">
        <f t="shared" si="80"/>
        <v/>
      </c>
      <c r="F217" s="294" t="str">
        <f t="shared" si="80"/>
        <v/>
      </c>
      <c r="G217" s="294" t="str">
        <f t="shared" si="80"/>
        <v/>
      </c>
      <c r="H217" s="294" t="str">
        <f t="shared" si="80"/>
        <v/>
      </c>
      <c r="I217" s="294" t="str">
        <f t="shared" si="80"/>
        <v/>
      </c>
      <c r="J217" s="294" t="str">
        <f aca="true" t="shared" si="81" ref="J217:M217">IF(ISBLANK(J10),"",J10)</f>
        <v/>
      </c>
      <c r="K217" s="294" t="str">
        <f t="shared" si="81"/>
        <v/>
      </c>
      <c r="L217" s="294" t="str">
        <f t="shared" si="81"/>
        <v/>
      </c>
      <c r="M217" s="295" t="str">
        <f t="shared" si="81"/>
        <v/>
      </c>
      <c r="N217" s="273" t="str">
        <f>N10</f>
        <v/>
      </c>
      <c r="O217" s="99"/>
    </row>
    <row r="218" spans="1:15" ht="13.8" customHeight="1">
      <c r="A218" s="109">
        <f>$A$27</f>
        <v>2017</v>
      </c>
      <c r="B218" s="296" t="str">
        <f>IF(ISBLANK(B30),"",B30)</f>
        <v/>
      </c>
      <c r="C218" s="296" t="str">
        <f aca="true" t="shared" si="82" ref="C218:M218">IF(ISBLANK(C30),"",C30)</f>
        <v/>
      </c>
      <c r="D218" s="296" t="str">
        <f t="shared" si="82"/>
        <v/>
      </c>
      <c r="E218" s="296" t="str">
        <f t="shared" si="82"/>
        <v/>
      </c>
      <c r="F218" s="296" t="str">
        <f t="shared" si="82"/>
        <v/>
      </c>
      <c r="G218" s="296" t="str">
        <f t="shared" si="82"/>
        <v/>
      </c>
      <c r="H218" s="296" t="str">
        <f t="shared" si="82"/>
        <v/>
      </c>
      <c r="I218" s="296" t="str">
        <f t="shared" si="82"/>
        <v/>
      </c>
      <c r="J218" s="296" t="str">
        <f t="shared" si="82"/>
        <v/>
      </c>
      <c r="K218" s="296" t="str">
        <f t="shared" si="82"/>
        <v/>
      </c>
      <c r="L218" s="296" t="str">
        <f t="shared" si="82"/>
        <v/>
      </c>
      <c r="M218" s="297" t="str">
        <f t="shared" si="82"/>
        <v/>
      </c>
      <c r="N218" s="273" t="str">
        <f>N30</f>
        <v/>
      </c>
      <c r="O218" s="99"/>
    </row>
    <row r="219" spans="1:15" ht="13.8" customHeight="1">
      <c r="A219" s="109">
        <f>$A$51</f>
        <v>2016</v>
      </c>
      <c r="B219" s="296" t="str">
        <f>IF(ISBLANK(B54),"",B54)</f>
        <v/>
      </c>
      <c r="C219" s="296" t="str">
        <f aca="true" t="shared" si="83" ref="C219:M219">IF(ISBLANK(C54),"",C54)</f>
        <v/>
      </c>
      <c r="D219" s="296" t="str">
        <f t="shared" si="83"/>
        <v/>
      </c>
      <c r="E219" s="296" t="str">
        <f t="shared" si="83"/>
        <v/>
      </c>
      <c r="F219" s="296" t="str">
        <f t="shared" si="83"/>
        <v/>
      </c>
      <c r="G219" s="296" t="str">
        <f t="shared" si="83"/>
        <v/>
      </c>
      <c r="H219" s="296" t="str">
        <f t="shared" si="83"/>
        <v/>
      </c>
      <c r="I219" s="296" t="str">
        <f t="shared" si="83"/>
        <v/>
      </c>
      <c r="J219" s="296" t="str">
        <f t="shared" si="83"/>
        <v/>
      </c>
      <c r="K219" s="296" t="str">
        <f t="shared" si="83"/>
        <v/>
      </c>
      <c r="L219" s="296" t="str">
        <f t="shared" si="83"/>
        <v/>
      </c>
      <c r="M219" s="297" t="str">
        <f t="shared" si="83"/>
        <v/>
      </c>
      <c r="N219" s="273" t="str">
        <f>N54</f>
        <v/>
      </c>
      <c r="O219" s="99"/>
    </row>
    <row r="220" spans="1:15" ht="13.8" customHeight="1" thickBot="1">
      <c r="A220" s="110">
        <f>$A$71</f>
        <v>2015</v>
      </c>
      <c r="B220" s="298" t="str">
        <f>IF(ISBLANK(B74),"",B74)</f>
        <v/>
      </c>
      <c r="C220" s="298" t="str">
        <f aca="true" t="shared" si="84" ref="C220:M220">IF(ISBLANK(C74),"",C74)</f>
        <v/>
      </c>
      <c r="D220" s="298" t="str">
        <f t="shared" si="84"/>
        <v/>
      </c>
      <c r="E220" s="298" t="str">
        <f t="shared" si="84"/>
        <v/>
      </c>
      <c r="F220" s="298" t="str">
        <f t="shared" si="84"/>
        <v/>
      </c>
      <c r="G220" s="298" t="str">
        <f t="shared" si="84"/>
        <v/>
      </c>
      <c r="H220" s="298" t="str">
        <f t="shared" si="84"/>
        <v/>
      </c>
      <c r="I220" s="298" t="str">
        <f t="shared" si="84"/>
        <v/>
      </c>
      <c r="J220" s="298" t="str">
        <f t="shared" si="84"/>
        <v/>
      </c>
      <c r="K220" s="298" t="str">
        <f t="shared" si="84"/>
        <v/>
      </c>
      <c r="L220" s="298" t="str">
        <f t="shared" si="84"/>
        <v/>
      </c>
      <c r="M220" s="299" t="str">
        <f t="shared" si="84"/>
        <v/>
      </c>
      <c r="N220" s="274" t="str">
        <f>N74</f>
        <v/>
      </c>
      <c r="O220" s="99"/>
    </row>
    <row r="221" spans="1:15" ht="13.8" customHeight="1" thickBot="1" thickTop="1">
      <c r="A221" s="574" t="str">
        <f>$A$187</f>
        <v>Year-over-Year Volume Changes</v>
      </c>
      <c r="B221" s="575"/>
      <c r="C221" s="575"/>
      <c r="D221" s="575"/>
      <c r="E221" s="575"/>
      <c r="F221" s="575"/>
      <c r="G221" s="575"/>
      <c r="H221" s="575"/>
      <c r="I221" s="575"/>
      <c r="J221" s="575"/>
      <c r="K221" s="575"/>
      <c r="L221" s="575"/>
      <c r="M221" s="575"/>
      <c r="N221" s="575"/>
      <c r="O221" s="576"/>
    </row>
    <row r="222" spans="1:15" ht="13.8" customHeight="1" thickTop="1">
      <c r="A222" s="105" t="s">
        <v>36</v>
      </c>
      <c r="B222" s="106" t="str">
        <f>$B$7</f>
        <v>Jan.</v>
      </c>
      <c r="C222" s="106" t="str">
        <f>$C$7</f>
        <v>Feb.</v>
      </c>
      <c r="D222" s="106" t="str">
        <f>$D$7</f>
        <v>Mar.</v>
      </c>
      <c r="E222" s="106" t="str">
        <f>$E$7</f>
        <v>Apr.</v>
      </c>
      <c r="F222" s="106" t="str">
        <f>$F$7</f>
        <v>May</v>
      </c>
      <c r="G222" s="106" t="str">
        <f>$G$7</f>
        <v>Jun.</v>
      </c>
      <c r="H222" s="106" t="str">
        <f>$H$7</f>
        <v>Jul.</v>
      </c>
      <c r="I222" s="106" t="str">
        <f>$I$7</f>
        <v>Aug.</v>
      </c>
      <c r="J222" s="106" t="str">
        <f>$J$7</f>
        <v>Sep.</v>
      </c>
      <c r="K222" s="106" t="str">
        <f>$K$7</f>
        <v>Oct.</v>
      </c>
      <c r="L222" s="106" t="str">
        <f>$L$7</f>
        <v>Nov.</v>
      </c>
      <c r="M222" s="106" t="str">
        <f>$M$7</f>
        <v>Dec.</v>
      </c>
      <c r="N222" s="107" t="str">
        <f>N208</f>
        <v>Changes*</v>
      </c>
      <c r="O222" s="245" t="str">
        <f aca="true" t="shared" si="85" ref="O222">O208</f>
        <v>*weighted</v>
      </c>
    </row>
    <row r="223" spans="1:15" ht="13.8" customHeight="1">
      <c r="A223" s="108" t="str">
        <f>CONCATENATE(A218," to ",A217)</f>
        <v>2017 to 2018</v>
      </c>
      <c r="B223" s="111" t="str">
        <f aca="true" t="shared" si="86" ref="B223:M223">IF(ISERROR((B217-B218)/B218),"",(B217-B218)/B218)</f>
        <v/>
      </c>
      <c r="C223" s="111" t="str">
        <f t="shared" si="86"/>
        <v/>
      </c>
      <c r="D223" s="111" t="str">
        <f t="shared" si="86"/>
        <v/>
      </c>
      <c r="E223" s="111" t="str">
        <f t="shared" si="86"/>
        <v/>
      </c>
      <c r="F223" s="111" t="str">
        <f t="shared" si="86"/>
        <v/>
      </c>
      <c r="G223" s="111" t="str">
        <f t="shared" si="86"/>
        <v/>
      </c>
      <c r="H223" s="111" t="str">
        <f t="shared" si="86"/>
        <v/>
      </c>
      <c r="I223" s="111" t="str">
        <f t="shared" si="86"/>
        <v/>
      </c>
      <c r="J223" s="111" t="str">
        <f t="shared" si="86"/>
        <v/>
      </c>
      <c r="K223" s="111" t="str">
        <f t="shared" si="86"/>
        <v/>
      </c>
      <c r="L223" s="111" t="str">
        <f t="shared" si="86"/>
        <v/>
      </c>
      <c r="M223" s="112" t="str">
        <f t="shared" si="86"/>
        <v/>
      </c>
      <c r="N223" s="103" t="str">
        <f>IF(ISERROR((AVERAGE(B223:M223))/12*COUNT(B223:M223)),"",(AVERAGE(B223:M223))/12*COUNT(B223:M223))</f>
        <v/>
      </c>
      <c r="O223" s="100"/>
    </row>
    <row r="224" spans="1:15" ht="13.8" customHeight="1">
      <c r="A224" s="109" t="str">
        <f>CONCATENATE(A219," to ",A218)</f>
        <v>2016 to 2017</v>
      </c>
      <c r="B224" s="113" t="str">
        <f aca="true" t="shared" si="87" ref="B224:M224">IF(ISERROR((B218-B219)/B219),"",(B218-B219)/B219)</f>
        <v/>
      </c>
      <c r="C224" s="113" t="str">
        <f t="shared" si="87"/>
        <v/>
      </c>
      <c r="D224" s="113" t="str">
        <f t="shared" si="87"/>
        <v/>
      </c>
      <c r="E224" s="113" t="str">
        <f t="shared" si="87"/>
        <v/>
      </c>
      <c r="F224" s="113" t="str">
        <f t="shared" si="87"/>
        <v/>
      </c>
      <c r="G224" s="113" t="str">
        <f t="shared" si="87"/>
        <v/>
      </c>
      <c r="H224" s="113" t="str">
        <f t="shared" si="87"/>
        <v/>
      </c>
      <c r="I224" s="113" t="str">
        <f t="shared" si="87"/>
        <v/>
      </c>
      <c r="J224" s="113" t="str">
        <f t="shared" si="87"/>
        <v/>
      </c>
      <c r="K224" s="113" t="str">
        <f t="shared" si="87"/>
        <v/>
      </c>
      <c r="L224" s="113" t="str">
        <f t="shared" si="87"/>
        <v/>
      </c>
      <c r="M224" s="114" t="str">
        <f t="shared" si="87"/>
        <v/>
      </c>
      <c r="N224" s="103" t="str">
        <f>IF(ISERROR((AVERAGE(B224:M224))/12*COUNT(B224:M224)),"",(AVERAGE(B224:M224))/12*COUNT(B224:M224))</f>
        <v/>
      </c>
      <c r="O224" s="100"/>
    </row>
    <row r="225" spans="1:15" ht="13.8" customHeight="1" thickBot="1">
      <c r="A225" s="110" t="str">
        <f>CONCATENATE(A220," to ",A219)</f>
        <v>2015 to 2016</v>
      </c>
      <c r="B225" s="115" t="str">
        <f aca="true" t="shared" si="88" ref="B225:M225">IF(ISERROR((B219-B220)/B220),"",(B219-B220)/B220)</f>
        <v/>
      </c>
      <c r="C225" s="115" t="str">
        <f t="shared" si="88"/>
        <v/>
      </c>
      <c r="D225" s="115" t="str">
        <f t="shared" si="88"/>
        <v/>
      </c>
      <c r="E225" s="115" t="str">
        <f t="shared" si="88"/>
        <v/>
      </c>
      <c r="F225" s="115" t="str">
        <f t="shared" si="88"/>
        <v/>
      </c>
      <c r="G225" s="115" t="str">
        <f t="shared" si="88"/>
        <v/>
      </c>
      <c r="H225" s="115" t="str">
        <f t="shared" si="88"/>
        <v/>
      </c>
      <c r="I225" s="115" t="str">
        <f t="shared" si="88"/>
        <v/>
      </c>
      <c r="J225" s="115" t="str">
        <f t="shared" si="88"/>
        <v/>
      </c>
      <c r="K225" s="115" t="str">
        <f t="shared" si="88"/>
        <v/>
      </c>
      <c r="L225" s="115" t="str">
        <f t="shared" si="88"/>
        <v/>
      </c>
      <c r="M225" s="115" t="str">
        <f t="shared" si="88"/>
        <v/>
      </c>
      <c r="N225" s="249" t="str">
        <f>IF(ISERROR((AVERAGE(B225:M225))/12*COUNT(B225:M225)),"",(AVERAGE(B225:M225))/12*COUNT(B225:M225))</f>
        <v/>
      </c>
      <c r="O225" s="100"/>
    </row>
    <row r="226" spans="1:15" ht="13.8" customHeight="1" thickBot="1" thickTop="1">
      <c r="A226" s="577" t="s">
        <v>14</v>
      </c>
      <c r="B226" s="578"/>
      <c r="C226" s="102">
        <f>COUNTIF(B217:M220,"&gt;0")</f>
        <v>0</v>
      </c>
      <c r="D226" s="578" t="s">
        <v>15</v>
      </c>
      <c r="E226" s="578"/>
      <c r="F226" s="578"/>
      <c r="G226" s="102">
        <f>COUNT(B223:M225)</f>
        <v>0</v>
      </c>
      <c r="H226" s="578"/>
      <c r="I226" s="578"/>
      <c r="J226" s="104"/>
      <c r="K226" s="578" t="s">
        <v>44</v>
      </c>
      <c r="L226" s="579"/>
      <c r="M226" s="579"/>
      <c r="N226" s="248">
        <f>SUM(N223:N225)</f>
        <v>0</v>
      </c>
      <c r="O226" s="101"/>
    </row>
    <row r="227" spans="1:15" ht="13.8" customHeight="1" thickTop="1">
      <c r="A227" s="551"/>
      <c r="B227" s="552"/>
      <c r="C227" s="552"/>
      <c r="D227" s="552"/>
      <c r="E227" s="552"/>
      <c r="F227" s="552"/>
      <c r="G227" s="552"/>
      <c r="H227" s="552"/>
      <c r="I227" s="552"/>
      <c r="J227" s="552"/>
      <c r="K227" s="552"/>
      <c r="L227" s="552"/>
      <c r="M227" s="552"/>
      <c r="N227" s="552"/>
      <c r="O227" s="552"/>
    </row>
    <row r="228" spans="1:15" ht="6" customHeight="1">
      <c r="A228" s="8"/>
      <c r="B228" s="8"/>
      <c r="C228" s="8"/>
      <c r="D228" s="8"/>
      <c r="E228" s="8"/>
      <c r="F228" s="8"/>
      <c r="G228" s="8"/>
      <c r="H228" s="8"/>
      <c r="I228" s="8"/>
      <c r="J228" s="8"/>
      <c r="K228" s="8"/>
      <c r="L228" s="8"/>
      <c r="M228" s="8"/>
      <c r="N228" s="8"/>
      <c r="O228" s="9"/>
    </row>
    <row r="229" spans="1:15" ht="13.8" customHeight="1">
      <c r="A229" s="7" t="s">
        <v>71</v>
      </c>
      <c r="B229" s="14"/>
      <c r="C229" s="14"/>
      <c r="D229" s="14"/>
      <c r="E229" s="14"/>
      <c r="F229" s="14"/>
      <c r="G229" s="303" t="s">
        <v>101</v>
      </c>
      <c r="H229" s="14"/>
      <c r="I229" s="14"/>
      <c r="J229" s="14"/>
      <c r="K229" s="14"/>
      <c r="L229" s="14"/>
      <c r="M229" s="14"/>
      <c r="N229" s="14"/>
      <c r="O229" s="308" t="str">
        <f>$O$3</f>
        <v>sedans &amp; other regular taxis only</v>
      </c>
    </row>
    <row r="230" spans="1:15" ht="7.8" customHeight="1" thickBot="1">
      <c r="A230" s="14"/>
      <c r="B230" s="14"/>
      <c r="C230" s="14"/>
      <c r="D230" s="14"/>
      <c r="E230" s="14"/>
      <c r="F230" s="14"/>
      <c r="G230" s="14"/>
      <c r="H230" s="14"/>
      <c r="I230" s="14"/>
      <c r="J230" s="14"/>
      <c r="K230" s="14"/>
      <c r="L230" s="14"/>
      <c r="M230" s="14"/>
      <c r="N230" s="14"/>
      <c r="O230" s="15"/>
    </row>
    <row r="231" spans="1:15" ht="13.8" customHeight="1" thickBot="1">
      <c r="A231" s="10" t="s">
        <v>12</v>
      </c>
      <c r="B231" s="563" t="str">
        <f>'A  Applicant Info'!$E$3</f>
        <v>XYZ Taxi Ltd.</v>
      </c>
      <c r="C231" s="564"/>
      <c r="D231" s="564"/>
      <c r="E231" s="564"/>
      <c r="F231" s="564"/>
      <c r="G231" s="565"/>
      <c r="H231" s="16"/>
      <c r="I231" s="17"/>
      <c r="J231" s="11" t="s">
        <v>13</v>
      </c>
      <c r="K231" s="563">
        <f>'A  Applicant Info'!$L$3</f>
        <v>1</v>
      </c>
      <c r="L231" s="564"/>
      <c r="M231" s="564"/>
      <c r="N231" s="565"/>
      <c r="O231" s="16"/>
    </row>
    <row r="232" spans="1:15" ht="6" customHeight="1" thickBot="1">
      <c r="A232" s="12"/>
      <c r="B232" s="18"/>
      <c r="C232" s="18"/>
      <c r="D232" s="18"/>
      <c r="E232" s="18"/>
      <c r="F232" s="18"/>
      <c r="G232" s="18"/>
      <c r="H232" s="18"/>
      <c r="I232" s="18"/>
      <c r="J232" s="17"/>
      <c r="K232" s="17"/>
      <c r="L232" s="17"/>
      <c r="M232" s="17"/>
      <c r="N232" s="17"/>
      <c r="O232" s="15"/>
    </row>
    <row r="233" spans="1:15" ht="13.8" customHeight="1" thickTop="1">
      <c r="A233" s="610" t="str">
        <f>$A$11</f>
        <v>Use of Regular Taxi Fleet</v>
      </c>
      <c r="B233" s="611"/>
      <c r="C233" s="611"/>
      <c r="D233" s="611"/>
      <c r="E233" s="611"/>
      <c r="F233" s="611"/>
      <c r="G233" s="611"/>
      <c r="H233" s="611"/>
      <c r="I233" s="611"/>
      <c r="J233" s="611"/>
      <c r="K233" s="611"/>
      <c r="L233" s="611"/>
      <c r="M233" s="611"/>
      <c r="N233" s="611"/>
      <c r="O233" s="612"/>
    </row>
    <row r="234" spans="1:15" ht="13.95" customHeight="1" thickBot="1">
      <c r="A234" s="613" t="s">
        <v>39</v>
      </c>
      <c r="B234" s="575"/>
      <c r="C234" s="575"/>
      <c r="D234" s="575"/>
      <c r="E234" s="575"/>
      <c r="F234" s="575"/>
      <c r="G234" s="575"/>
      <c r="H234" s="575"/>
      <c r="I234" s="575"/>
      <c r="J234" s="575"/>
      <c r="K234" s="575"/>
      <c r="L234" s="575"/>
      <c r="M234" s="575"/>
      <c r="N234" s="575"/>
      <c r="O234" s="614"/>
    </row>
    <row r="235" spans="1:15" ht="13.95" customHeight="1" thickTop="1">
      <c r="A235" s="125" t="s">
        <v>93</v>
      </c>
      <c r="B235" s="126" t="str">
        <f>$B$7</f>
        <v>Jan.</v>
      </c>
      <c r="C235" s="126" t="str">
        <f>$C$7</f>
        <v>Feb.</v>
      </c>
      <c r="D235" s="126" t="str">
        <f>$D$7</f>
        <v>Mar.</v>
      </c>
      <c r="E235" s="126" t="str">
        <f>$E$7</f>
        <v>Apr.</v>
      </c>
      <c r="F235" s="126" t="str">
        <f>$F$7</f>
        <v>May</v>
      </c>
      <c r="G235" s="126" t="str">
        <f>$G$7</f>
        <v>Jun.</v>
      </c>
      <c r="H235" s="126" t="str">
        <f>$H$7</f>
        <v>Jul.</v>
      </c>
      <c r="I235" s="126" t="str">
        <f>$I$7</f>
        <v>Aug.</v>
      </c>
      <c r="J235" s="126" t="str">
        <f>$J$7</f>
        <v>Sep.</v>
      </c>
      <c r="K235" s="126" t="str">
        <f>$K$7</f>
        <v>Oct.</v>
      </c>
      <c r="L235" s="126" t="str">
        <f>$L$7</f>
        <v>Nov.</v>
      </c>
      <c r="M235" s="126" t="str">
        <f>$M$7</f>
        <v>Dec.</v>
      </c>
      <c r="N235" s="250" t="str">
        <f>$N$202</f>
        <v>12 Mo. Avg.</v>
      </c>
      <c r="O235" s="117"/>
    </row>
    <row r="236" spans="1:15" ht="13.95" customHeight="1">
      <c r="A236" s="118">
        <f>$A$7</f>
        <v>2018</v>
      </c>
      <c r="B236" s="111" t="str">
        <f>IF(ISBLANK(B11),"",B11)</f>
        <v/>
      </c>
      <c r="C236" s="111" t="str">
        <f aca="true" t="shared" si="89" ref="C236:M236">IF(ISBLANK(C11),"",C11)</f>
        <v/>
      </c>
      <c r="D236" s="111" t="str">
        <f t="shared" si="89"/>
        <v/>
      </c>
      <c r="E236" s="111" t="str">
        <f t="shared" si="89"/>
        <v/>
      </c>
      <c r="F236" s="111" t="str">
        <f t="shared" si="89"/>
        <v/>
      </c>
      <c r="G236" s="111" t="str">
        <f t="shared" si="89"/>
        <v/>
      </c>
      <c r="H236" s="111" t="str">
        <f t="shared" si="89"/>
        <v/>
      </c>
      <c r="I236" s="111" t="str">
        <f t="shared" si="89"/>
        <v/>
      </c>
      <c r="J236" s="111" t="str">
        <f t="shared" si="89"/>
        <v/>
      </c>
      <c r="K236" s="111" t="str">
        <f t="shared" si="89"/>
        <v/>
      </c>
      <c r="L236" s="111" t="str">
        <f t="shared" si="89"/>
        <v/>
      </c>
      <c r="M236" s="112" t="str">
        <f t="shared" si="89"/>
        <v/>
      </c>
      <c r="N236" s="128" t="str">
        <f>N11</f>
        <v/>
      </c>
      <c r="O236" s="119"/>
    </row>
    <row r="237" spans="1:15" ht="13.95" customHeight="1">
      <c r="A237" s="120">
        <f>$A$27</f>
        <v>2017</v>
      </c>
      <c r="B237" s="113" t="str">
        <f>IF(ISBLANK(B31),"",B31)</f>
        <v/>
      </c>
      <c r="C237" s="113" t="str">
        <f aca="true" t="shared" si="90" ref="C237:M237">IF(ISBLANK(C31),"",C31)</f>
        <v/>
      </c>
      <c r="D237" s="113" t="str">
        <f t="shared" si="90"/>
        <v/>
      </c>
      <c r="E237" s="113" t="str">
        <f t="shared" si="90"/>
        <v/>
      </c>
      <c r="F237" s="113" t="str">
        <f t="shared" si="90"/>
        <v/>
      </c>
      <c r="G237" s="113" t="str">
        <f t="shared" si="90"/>
        <v/>
      </c>
      <c r="H237" s="113" t="str">
        <f t="shared" si="90"/>
        <v/>
      </c>
      <c r="I237" s="113" t="str">
        <f t="shared" si="90"/>
        <v/>
      </c>
      <c r="J237" s="113" t="str">
        <f t="shared" si="90"/>
        <v/>
      </c>
      <c r="K237" s="113" t="str">
        <f t="shared" si="90"/>
        <v/>
      </c>
      <c r="L237" s="113" t="str">
        <f t="shared" si="90"/>
        <v/>
      </c>
      <c r="M237" s="114" t="str">
        <f t="shared" si="90"/>
        <v/>
      </c>
      <c r="N237" s="128" t="str">
        <f>N31</f>
        <v/>
      </c>
      <c r="O237" s="119"/>
    </row>
    <row r="238" spans="1:15" ht="13.95" customHeight="1">
      <c r="A238" s="120">
        <f>$A$51</f>
        <v>2016</v>
      </c>
      <c r="B238" s="113" t="str">
        <f>IF(ISBLANK(B55),"",B55)</f>
        <v/>
      </c>
      <c r="C238" s="113" t="str">
        <f aca="true" t="shared" si="91" ref="C238:M238">IF(ISBLANK(C55),"",C55)</f>
        <v/>
      </c>
      <c r="D238" s="113" t="str">
        <f t="shared" si="91"/>
        <v/>
      </c>
      <c r="E238" s="113" t="str">
        <f t="shared" si="91"/>
        <v/>
      </c>
      <c r="F238" s="113" t="str">
        <f t="shared" si="91"/>
        <v/>
      </c>
      <c r="G238" s="113" t="str">
        <f t="shared" si="91"/>
        <v/>
      </c>
      <c r="H238" s="113" t="str">
        <f t="shared" si="91"/>
        <v/>
      </c>
      <c r="I238" s="113" t="str">
        <f t="shared" si="91"/>
        <v/>
      </c>
      <c r="J238" s="113" t="str">
        <f t="shared" si="91"/>
        <v/>
      </c>
      <c r="K238" s="113" t="str">
        <f t="shared" si="91"/>
        <v/>
      </c>
      <c r="L238" s="113" t="str">
        <f t="shared" si="91"/>
        <v/>
      </c>
      <c r="M238" s="114" t="str">
        <f t="shared" si="91"/>
        <v/>
      </c>
      <c r="N238" s="128" t="str">
        <f>N55</f>
        <v/>
      </c>
      <c r="O238" s="119"/>
    </row>
    <row r="239" spans="1:15" ht="13.95" customHeight="1" thickBot="1">
      <c r="A239" s="129">
        <f>$A$71</f>
        <v>2015</v>
      </c>
      <c r="B239" s="130" t="str">
        <f>IF(ISBLANK(B75),"",B75)</f>
        <v/>
      </c>
      <c r="C239" s="130" t="str">
        <f aca="true" t="shared" si="92" ref="C239:M239">IF(ISBLANK(C75),"",C75)</f>
        <v/>
      </c>
      <c r="D239" s="130" t="str">
        <f t="shared" si="92"/>
        <v/>
      </c>
      <c r="E239" s="130" t="str">
        <f t="shared" si="92"/>
        <v/>
      </c>
      <c r="F239" s="130" t="str">
        <f t="shared" si="92"/>
        <v/>
      </c>
      <c r="G239" s="130" t="str">
        <f t="shared" si="92"/>
        <v/>
      </c>
      <c r="H239" s="130" t="str">
        <f t="shared" si="92"/>
        <v/>
      </c>
      <c r="I239" s="130" t="str">
        <f t="shared" si="92"/>
        <v/>
      </c>
      <c r="J239" s="130" t="str">
        <f t="shared" si="92"/>
        <v/>
      </c>
      <c r="K239" s="130" t="str">
        <f t="shared" si="92"/>
        <v/>
      </c>
      <c r="L239" s="130" t="str">
        <f t="shared" si="92"/>
        <v/>
      </c>
      <c r="M239" s="131" t="str">
        <f t="shared" si="92"/>
        <v/>
      </c>
      <c r="N239" s="132" t="str">
        <f>N75</f>
        <v/>
      </c>
      <c r="O239" s="119"/>
    </row>
    <row r="240" spans="1:15" ht="13.95" customHeight="1" thickBot="1" thickTop="1">
      <c r="A240" s="613" t="str">
        <f>$A$187</f>
        <v>Year-over-Year Volume Changes</v>
      </c>
      <c r="B240" s="575"/>
      <c r="C240" s="575"/>
      <c r="D240" s="575"/>
      <c r="E240" s="575"/>
      <c r="F240" s="575"/>
      <c r="G240" s="575"/>
      <c r="H240" s="575"/>
      <c r="I240" s="575"/>
      <c r="J240" s="575"/>
      <c r="K240" s="575"/>
      <c r="L240" s="575"/>
      <c r="M240" s="575"/>
      <c r="N240" s="575"/>
      <c r="O240" s="614"/>
    </row>
    <row r="241" spans="1:15" ht="13.95" customHeight="1" thickTop="1">
      <c r="A241" s="125" t="s">
        <v>77</v>
      </c>
      <c r="B241" s="126" t="str">
        <f>$B$7</f>
        <v>Jan.</v>
      </c>
      <c r="C241" s="126" t="str">
        <f>$C$7</f>
        <v>Feb.</v>
      </c>
      <c r="D241" s="126" t="str">
        <f>$D$7</f>
        <v>Mar.</v>
      </c>
      <c r="E241" s="126" t="str">
        <f>$E$7</f>
        <v>Apr.</v>
      </c>
      <c r="F241" s="126" t="str">
        <f>$F$7</f>
        <v>May</v>
      </c>
      <c r="G241" s="126" t="str">
        <f>$G$7</f>
        <v>Jun.</v>
      </c>
      <c r="H241" s="126" t="str">
        <f>$H$7</f>
        <v>Jul.</v>
      </c>
      <c r="I241" s="126" t="str">
        <f>$I$7</f>
        <v>Aug.</v>
      </c>
      <c r="J241" s="126" t="str">
        <f>$J$7</f>
        <v>Sep.</v>
      </c>
      <c r="K241" s="126" t="str">
        <f>$K$7</f>
        <v>Oct.</v>
      </c>
      <c r="L241" s="126" t="str">
        <f>$L$7</f>
        <v>Nov.</v>
      </c>
      <c r="M241" s="126" t="str">
        <f>$M$7</f>
        <v>Dec.</v>
      </c>
      <c r="N241" s="127" t="str">
        <f>N222</f>
        <v>Changes*</v>
      </c>
      <c r="O241" s="246" t="str">
        <f>O222</f>
        <v>*weighted</v>
      </c>
    </row>
    <row r="242" spans="1:15" ht="13.95" customHeight="1">
      <c r="A242" s="118" t="str">
        <f>CONCATENATE(A237," to ",A236)</f>
        <v>2017 to 2018</v>
      </c>
      <c r="B242" s="111" t="str">
        <f aca="true" t="shared" si="93" ref="B242:M242">IF(ISERROR((B236-B237)/B237),"",(B236-B237)/B237)</f>
        <v/>
      </c>
      <c r="C242" s="111" t="str">
        <f t="shared" si="93"/>
        <v/>
      </c>
      <c r="D242" s="111" t="str">
        <f t="shared" si="93"/>
        <v/>
      </c>
      <c r="E242" s="111" t="str">
        <f t="shared" si="93"/>
        <v/>
      </c>
      <c r="F242" s="111" t="str">
        <f t="shared" si="93"/>
        <v/>
      </c>
      <c r="G242" s="111" t="str">
        <f t="shared" si="93"/>
        <v/>
      </c>
      <c r="H242" s="111" t="str">
        <f t="shared" si="93"/>
        <v/>
      </c>
      <c r="I242" s="111" t="str">
        <f t="shared" si="93"/>
        <v/>
      </c>
      <c r="J242" s="111" t="str">
        <f t="shared" si="93"/>
        <v/>
      </c>
      <c r="K242" s="111" t="str">
        <f t="shared" si="93"/>
        <v/>
      </c>
      <c r="L242" s="111" t="str">
        <f t="shared" si="93"/>
        <v/>
      </c>
      <c r="M242" s="112" t="str">
        <f t="shared" si="93"/>
        <v/>
      </c>
      <c r="N242" s="128" t="str">
        <f>IF(ISERROR((AVERAGE(B242:M242))/12*COUNT(B242:M242)),"",(AVERAGE(B242:M242))/12*COUNT(B242:M242))</f>
        <v/>
      </c>
      <c r="O242" s="121"/>
    </row>
    <row r="243" spans="1:15" ht="13.95" customHeight="1">
      <c r="A243" s="120" t="str">
        <f>CONCATENATE(A238," to ",A237)</f>
        <v>2016 to 2017</v>
      </c>
      <c r="B243" s="113" t="str">
        <f aca="true" t="shared" si="94" ref="B243:M243">IF(ISERROR((B237-B238)/B238),"",(B237-B238)/B238)</f>
        <v/>
      </c>
      <c r="C243" s="113" t="str">
        <f t="shared" si="94"/>
        <v/>
      </c>
      <c r="D243" s="113" t="str">
        <f t="shared" si="94"/>
        <v/>
      </c>
      <c r="E243" s="113" t="str">
        <f t="shared" si="94"/>
        <v/>
      </c>
      <c r="F243" s="113" t="str">
        <f t="shared" si="94"/>
        <v/>
      </c>
      <c r="G243" s="113" t="str">
        <f t="shared" si="94"/>
        <v/>
      </c>
      <c r="H243" s="113" t="str">
        <f t="shared" si="94"/>
        <v/>
      </c>
      <c r="I243" s="113" t="str">
        <f t="shared" si="94"/>
        <v/>
      </c>
      <c r="J243" s="113" t="str">
        <f t="shared" si="94"/>
        <v/>
      </c>
      <c r="K243" s="113" t="str">
        <f t="shared" si="94"/>
        <v/>
      </c>
      <c r="L243" s="113" t="str">
        <f t="shared" si="94"/>
        <v/>
      </c>
      <c r="M243" s="114" t="str">
        <f t="shared" si="94"/>
        <v/>
      </c>
      <c r="N243" s="128" t="str">
        <f>IF(ISERROR((AVERAGE(B243:M243))/12*COUNT(B243:M243)),"",(AVERAGE(B243:M243))/12*COUNT(B243:M243))</f>
        <v/>
      </c>
      <c r="O243" s="121"/>
    </row>
    <row r="244" spans="1:15" ht="13.95" customHeight="1" thickBot="1">
      <c r="A244" s="129" t="str">
        <f>CONCATENATE(A239," to ",A238)</f>
        <v>2015 to 2016</v>
      </c>
      <c r="B244" s="130" t="str">
        <f aca="true" t="shared" si="95" ref="B244:M244">IF(ISERROR((B238-B239)/B239),"",(B238-B239)/B239)</f>
        <v/>
      </c>
      <c r="C244" s="130" t="str">
        <f t="shared" si="95"/>
        <v/>
      </c>
      <c r="D244" s="130" t="str">
        <f t="shared" si="95"/>
        <v/>
      </c>
      <c r="E244" s="130" t="str">
        <f t="shared" si="95"/>
        <v/>
      </c>
      <c r="F244" s="130" t="str">
        <f t="shared" si="95"/>
        <v/>
      </c>
      <c r="G244" s="130" t="str">
        <f t="shared" si="95"/>
        <v/>
      </c>
      <c r="H244" s="130" t="str">
        <f t="shared" si="95"/>
        <v/>
      </c>
      <c r="I244" s="130" t="str">
        <f t="shared" si="95"/>
        <v/>
      </c>
      <c r="J244" s="130" t="str">
        <f t="shared" si="95"/>
        <v/>
      </c>
      <c r="K244" s="130" t="str">
        <f t="shared" si="95"/>
        <v/>
      </c>
      <c r="L244" s="130" t="str">
        <f t="shared" si="95"/>
        <v/>
      </c>
      <c r="M244" s="130" t="str">
        <f t="shared" si="95"/>
        <v/>
      </c>
      <c r="N244" s="253" t="str">
        <f>IF(ISERROR((AVERAGE(B244:M244))/12*COUNT(B244:M244)),"",(AVERAGE(B244:M244))/12*COUNT(B244:M244))</f>
        <v/>
      </c>
      <c r="O244" s="121"/>
    </row>
    <row r="245" spans="1:15" ht="13.95" customHeight="1" thickBot="1" thickTop="1">
      <c r="A245" s="626" t="s">
        <v>14</v>
      </c>
      <c r="B245" s="627"/>
      <c r="C245" s="122">
        <f>COUNTIF(B236:M239,"&gt;0")</f>
        <v>0</v>
      </c>
      <c r="D245" s="627" t="s">
        <v>15</v>
      </c>
      <c r="E245" s="627"/>
      <c r="F245" s="627"/>
      <c r="G245" s="122">
        <f>COUNT(B242:M244)</f>
        <v>0</v>
      </c>
      <c r="H245" s="627"/>
      <c r="I245" s="627"/>
      <c r="J245" s="123"/>
      <c r="K245" s="627" t="s">
        <v>44</v>
      </c>
      <c r="L245" s="628"/>
      <c r="M245" s="628"/>
      <c r="N245" s="247">
        <f>SUM(N242:N244)</f>
        <v>0</v>
      </c>
      <c r="O245" s="124"/>
    </row>
    <row r="246" spans="1:15" ht="13.95" customHeight="1" thickTop="1">
      <c r="A246" s="551"/>
      <c r="B246" s="552"/>
      <c r="C246" s="552"/>
      <c r="D246" s="552"/>
      <c r="E246" s="552"/>
      <c r="F246" s="552"/>
      <c r="G246" s="552"/>
      <c r="H246" s="552"/>
      <c r="I246" s="552"/>
      <c r="J246" s="552"/>
      <c r="K246" s="552"/>
      <c r="L246" s="552"/>
      <c r="M246" s="552"/>
      <c r="N246" s="552"/>
      <c r="O246" s="552"/>
    </row>
    <row r="247" spans="1:15" ht="3" customHeight="1">
      <c r="A247" s="8"/>
      <c r="B247" s="8"/>
      <c r="C247" s="8"/>
      <c r="D247" s="8"/>
      <c r="E247" s="8"/>
      <c r="F247" s="8"/>
      <c r="G247" s="8"/>
      <c r="H247" s="8"/>
      <c r="I247" s="8"/>
      <c r="J247" s="8"/>
      <c r="K247" s="8"/>
      <c r="L247" s="8"/>
      <c r="M247" s="8"/>
      <c r="N247" s="8"/>
      <c r="O247" s="9"/>
    </row>
    <row r="248" spans="1:15" ht="13.95" customHeight="1">
      <c r="A248" s="7" t="s">
        <v>72</v>
      </c>
      <c r="B248" s="14"/>
      <c r="C248" s="14"/>
      <c r="D248" s="14"/>
      <c r="E248" s="14"/>
      <c r="F248" s="14"/>
      <c r="G248" s="304" t="s">
        <v>105</v>
      </c>
      <c r="H248" s="14"/>
      <c r="I248" s="14"/>
      <c r="J248" s="14"/>
      <c r="K248" s="14"/>
      <c r="L248" s="14"/>
      <c r="M248" s="14"/>
      <c r="N248" s="14"/>
      <c r="O248" s="308" t="str">
        <f>$O$3</f>
        <v>sedans &amp; other regular taxis only</v>
      </c>
    </row>
    <row r="249" spans="1:15" ht="4.95" customHeight="1" thickBot="1">
      <c r="A249" s="14"/>
      <c r="B249" s="14"/>
      <c r="C249" s="14"/>
      <c r="D249" s="14"/>
      <c r="E249" s="14"/>
      <c r="F249" s="14"/>
      <c r="G249" s="14"/>
      <c r="H249" s="14"/>
      <c r="I249" s="14"/>
      <c r="J249" s="14"/>
      <c r="K249" s="14"/>
      <c r="L249" s="14"/>
      <c r="M249" s="14"/>
      <c r="N249" s="14"/>
      <c r="O249" s="15"/>
    </row>
    <row r="250" spans="1:15" ht="13.95" customHeight="1" thickBot="1">
      <c r="A250" s="10" t="s">
        <v>12</v>
      </c>
      <c r="B250" s="563" t="str">
        <f>'A  Applicant Info'!$E$3</f>
        <v>XYZ Taxi Ltd.</v>
      </c>
      <c r="C250" s="564"/>
      <c r="D250" s="564"/>
      <c r="E250" s="564"/>
      <c r="F250" s="564"/>
      <c r="G250" s="565"/>
      <c r="H250" s="16"/>
      <c r="I250" s="17"/>
      <c r="J250" s="11" t="s">
        <v>13</v>
      </c>
      <c r="K250" s="563">
        <f>'A  Applicant Info'!$L$3</f>
        <v>1</v>
      </c>
      <c r="L250" s="564"/>
      <c r="M250" s="564"/>
      <c r="N250" s="565"/>
      <c r="O250" s="16"/>
    </row>
    <row r="251" spans="1:15" ht="3.45" customHeight="1" thickBot="1">
      <c r="A251" s="12"/>
      <c r="B251" s="18"/>
      <c r="C251" s="18"/>
      <c r="D251" s="18"/>
      <c r="E251" s="18"/>
      <c r="F251" s="18"/>
      <c r="G251" s="18"/>
      <c r="H251" s="18"/>
      <c r="I251" s="18"/>
      <c r="J251" s="17"/>
      <c r="K251" s="17"/>
      <c r="L251" s="17"/>
      <c r="M251" s="17"/>
      <c r="N251" s="17"/>
      <c r="O251" s="15"/>
    </row>
    <row r="252" spans="1:15" ht="13.8" customHeight="1">
      <c r="A252" s="620" t="s">
        <v>79</v>
      </c>
      <c r="B252" s="621"/>
      <c r="C252" s="621"/>
      <c r="D252" s="621"/>
      <c r="E252" s="621"/>
      <c r="F252" s="621"/>
      <c r="G252" s="621"/>
      <c r="H252" s="621"/>
      <c r="I252" s="621"/>
      <c r="J252" s="621"/>
      <c r="K252" s="621"/>
      <c r="L252" s="621"/>
      <c r="M252" s="621"/>
      <c r="N252" s="621"/>
      <c r="O252" s="622"/>
    </row>
    <row r="253" spans="1:15" ht="13.95" customHeight="1" thickBot="1">
      <c r="A253" s="615">
        <f>A7</f>
        <v>2018</v>
      </c>
      <c r="B253" s="618"/>
      <c r="C253" s="618"/>
      <c r="D253" s="618"/>
      <c r="E253" s="618"/>
      <c r="F253" s="618"/>
      <c r="G253" s="618"/>
      <c r="H253" s="618"/>
      <c r="I253" s="618"/>
      <c r="J253" s="618"/>
      <c r="K253" s="618"/>
      <c r="L253" s="618"/>
      <c r="M253" s="618"/>
      <c r="N253" s="618"/>
      <c r="O253" s="619"/>
    </row>
    <row r="254" spans="1:15" ht="13.95" customHeight="1">
      <c r="A254" s="172">
        <f>A7</f>
        <v>2018</v>
      </c>
      <c r="B254" s="133" t="str">
        <f>$B$7</f>
        <v>Jan.</v>
      </c>
      <c r="C254" s="133" t="str">
        <f>$C$7</f>
        <v>Feb.</v>
      </c>
      <c r="D254" s="133" t="str">
        <f>$D$7</f>
        <v>Mar.</v>
      </c>
      <c r="E254" s="133" t="str">
        <f>$E$7</f>
        <v>Apr.</v>
      </c>
      <c r="F254" s="133" t="str">
        <f>$F$7</f>
        <v>May</v>
      </c>
      <c r="G254" s="133" t="str">
        <f>$G$7</f>
        <v>Jun.</v>
      </c>
      <c r="H254" s="133" t="str">
        <f>$H$7</f>
        <v>Jul.</v>
      </c>
      <c r="I254" s="133" t="str">
        <f>$I$7</f>
        <v>Aug.</v>
      </c>
      <c r="J254" s="133" t="str">
        <f>$J$7</f>
        <v>Sep.</v>
      </c>
      <c r="K254" s="133" t="str">
        <f>$K$7</f>
        <v>Oct.</v>
      </c>
      <c r="L254" s="133" t="str">
        <f>$L$7</f>
        <v>Nov.</v>
      </c>
      <c r="M254" s="133" t="str">
        <f>$M$7</f>
        <v>Dec.</v>
      </c>
      <c r="N254" s="257" t="s">
        <v>84</v>
      </c>
      <c r="O254" s="143"/>
    </row>
    <row r="255" spans="1:15" ht="13.95" customHeight="1">
      <c r="A255" s="310" t="str">
        <f>IF(ISBLANK(A20),"",A20)</f>
        <v>Average (minutes)</v>
      </c>
      <c r="B255" s="134" t="str">
        <f aca="true" t="shared" si="96" ref="B255:M255">IF(ISBLANK(B20),"",B20)</f>
        <v/>
      </c>
      <c r="C255" s="134" t="str">
        <f t="shared" si="96"/>
        <v/>
      </c>
      <c r="D255" s="134" t="str">
        <f t="shared" si="96"/>
        <v/>
      </c>
      <c r="E255" s="134" t="str">
        <f t="shared" si="96"/>
        <v/>
      </c>
      <c r="F255" s="134" t="str">
        <f t="shared" si="96"/>
        <v/>
      </c>
      <c r="G255" s="134" t="str">
        <f t="shared" si="96"/>
        <v/>
      </c>
      <c r="H255" s="134" t="str">
        <f t="shared" si="96"/>
        <v/>
      </c>
      <c r="I255" s="134" t="str">
        <f t="shared" si="96"/>
        <v/>
      </c>
      <c r="J255" s="134" t="str">
        <f t="shared" si="96"/>
        <v/>
      </c>
      <c r="K255" s="134" t="str">
        <f t="shared" si="96"/>
        <v/>
      </c>
      <c r="L255" s="134" t="str">
        <f t="shared" si="96"/>
        <v/>
      </c>
      <c r="M255" s="134" t="str">
        <f t="shared" si="96"/>
        <v/>
      </c>
      <c r="N255" s="162" t="str">
        <f aca="true" t="shared" si="97" ref="N255:N260">IF(COUNTIF(B255:M255,"&gt;0")=12,AVERAGE(B255:M255),"")</f>
        <v/>
      </c>
      <c r="O255" s="144"/>
    </row>
    <row r="256" spans="1:15" ht="13.95" customHeight="1">
      <c r="A256" s="311" t="str">
        <f aca="true" t="shared" si="98" ref="A256:M256">IF(ISBLANK(A21),"",A21)</f>
        <v>85th Percentile (minutes)</v>
      </c>
      <c r="B256" s="137" t="str">
        <f t="shared" si="98"/>
        <v/>
      </c>
      <c r="C256" s="137" t="str">
        <f t="shared" si="98"/>
        <v/>
      </c>
      <c r="D256" s="137" t="str">
        <f t="shared" si="98"/>
        <v/>
      </c>
      <c r="E256" s="137" t="str">
        <f t="shared" si="98"/>
        <v/>
      </c>
      <c r="F256" s="137" t="str">
        <f t="shared" si="98"/>
        <v/>
      </c>
      <c r="G256" s="137" t="str">
        <f t="shared" si="98"/>
        <v/>
      </c>
      <c r="H256" s="137" t="str">
        <f t="shared" si="98"/>
        <v/>
      </c>
      <c r="I256" s="137" t="str">
        <f t="shared" si="98"/>
        <v/>
      </c>
      <c r="J256" s="137" t="str">
        <f t="shared" si="98"/>
        <v/>
      </c>
      <c r="K256" s="137" t="str">
        <f t="shared" si="98"/>
        <v/>
      </c>
      <c r="L256" s="137" t="str">
        <f t="shared" si="98"/>
        <v/>
      </c>
      <c r="M256" s="137" t="str">
        <f t="shared" si="98"/>
        <v/>
      </c>
      <c r="N256" s="163" t="str">
        <f t="shared" si="97"/>
        <v/>
      </c>
      <c r="O256" s="144"/>
    </row>
    <row r="257" spans="1:15" ht="13.95" customHeight="1">
      <c r="A257" s="141" t="str">
        <f>IF(ISBLANK(A22),"",A22)</f>
        <v>Pickup &lt; 10 minutes</v>
      </c>
      <c r="B257" s="138" t="str">
        <f aca="true" t="shared" si="99" ref="B257:M257">IF(ISBLANK(B22),"",B22/B$25)</f>
        <v/>
      </c>
      <c r="C257" s="138" t="str">
        <f t="shared" si="99"/>
        <v/>
      </c>
      <c r="D257" s="138" t="str">
        <f t="shared" si="99"/>
        <v/>
      </c>
      <c r="E257" s="138" t="str">
        <f t="shared" si="99"/>
        <v/>
      </c>
      <c r="F257" s="138" t="str">
        <f t="shared" si="99"/>
        <v/>
      </c>
      <c r="G257" s="138" t="str">
        <f t="shared" si="99"/>
        <v/>
      </c>
      <c r="H257" s="138" t="str">
        <f t="shared" si="99"/>
        <v/>
      </c>
      <c r="I257" s="138" t="str">
        <f t="shared" si="99"/>
        <v/>
      </c>
      <c r="J257" s="138" t="str">
        <f t="shared" si="99"/>
        <v/>
      </c>
      <c r="K257" s="138" t="str">
        <f t="shared" si="99"/>
        <v/>
      </c>
      <c r="L257" s="138" t="str">
        <f t="shared" si="99"/>
        <v/>
      </c>
      <c r="M257" s="138" t="str">
        <f t="shared" si="99"/>
        <v/>
      </c>
      <c r="N257" s="231" t="str">
        <f t="shared" si="97"/>
        <v/>
      </c>
      <c r="O257" s="145"/>
    </row>
    <row r="258" spans="1:15" ht="13.95" customHeight="1">
      <c r="A258" s="142" t="str">
        <f>IF(ISBLANK(A23),"",A23)</f>
        <v>Pickup in 10 to 15 minutes</v>
      </c>
      <c r="B258" s="135" t="str">
        <f aca="true" t="shared" si="100" ref="B258:M258">IF(ISBLANK(B23),"",B23/B$25)</f>
        <v/>
      </c>
      <c r="C258" s="135" t="str">
        <f t="shared" si="100"/>
        <v/>
      </c>
      <c r="D258" s="135" t="str">
        <f t="shared" si="100"/>
        <v/>
      </c>
      <c r="E258" s="135" t="str">
        <f t="shared" si="100"/>
        <v/>
      </c>
      <c r="F258" s="135" t="str">
        <f t="shared" si="100"/>
        <v/>
      </c>
      <c r="G258" s="135" t="str">
        <f t="shared" si="100"/>
        <v/>
      </c>
      <c r="H258" s="135" t="str">
        <f t="shared" si="100"/>
        <v/>
      </c>
      <c r="I258" s="135" t="str">
        <f t="shared" si="100"/>
        <v/>
      </c>
      <c r="J258" s="135" t="str">
        <f t="shared" si="100"/>
        <v/>
      </c>
      <c r="K258" s="135" t="str">
        <f t="shared" si="100"/>
        <v/>
      </c>
      <c r="L258" s="135" t="str">
        <f t="shared" si="100"/>
        <v/>
      </c>
      <c r="M258" s="135" t="str">
        <f t="shared" si="100"/>
        <v/>
      </c>
      <c r="N258" s="232" t="str">
        <f t="shared" si="97"/>
        <v/>
      </c>
      <c r="O258" s="145"/>
    </row>
    <row r="259" spans="1:15" ht="13.95" customHeight="1">
      <c r="A259" s="142" t="str">
        <f>IF(ISBLANK(A24),"",A24)</f>
        <v>Pickup &gt; 15 minutes</v>
      </c>
      <c r="B259" s="139" t="str">
        <f aca="true" t="shared" si="101" ref="B259:M259">IF(ISBLANK(B24),"",B24/B$25)</f>
        <v/>
      </c>
      <c r="C259" s="139" t="str">
        <f t="shared" si="101"/>
        <v/>
      </c>
      <c r="D259" s="139" t="str">
        <f t="shared" si="101"/>
        <v/>
      </c>
      <c r="E259" s="139" t="str">
        <f t="shared" si="101"/>
        <v/>
      </c>
      <c r="F259" s="139" t="str">
        <f t="shared" si="101"/>
        <v/>
      </c>
      <c r="G259" s="139" t="str">
        <f t="shared" si="101"/>
        <v/>
      </c>
      <c r="H259" s="139" t="str">
        <f t="shared" si="101"/>
        <v/>
      </c>
      <c r="I259" s="139" t="str">
        <f t="shared" si="101"/>
        <v/>
      </c>
      <c r="J259" s="139" t="str">
        <f t="shared" si="101"/>
        <v/>
      </c>
      <c r="K259" s="139" t="str">
        <f t="shared" si="101"/>
        <v/>
      </c>
      <c r="L259" s="139" t="str">
        <f t="shared" si="101"/>
        <v/>
      </c>
      <c r="M259" s="139" t="str">
        <f t="shared" si="101"/>
        <v/>
      </c>
      <c r="N259" s="233" t="str">
        <f t="shared" si="97"/>
        <v/>
      </c>
      <c r="O259" s="145"/>
    </row>
    <row r="260" spans="1:15" ht="13.95" customHeight="1" thickBot="1">
      <c r="A260" s="312" t="str">
        <f>IF(ISBLANK(A25),"",A25)</f>
        <v>Total Regular Dispatch Trips</v>
      </c>
      <c r="B260" s="140" t="str">
        <f>IF(SUM(B257:B259)&gt;0,SUM(B257:B259),"")</f>
        <v/>
      </c>
      <c r="C260" s="140" t="str">
        <f aca="true" t="shared" si="102" ref="C260:M260">IF(SUM(C257:C259)&gt;0,SUM(C257:C259),"")</f>
        <v/>
      </c>
      <c r="D260" s="140" t="str">
        <f t="shared" si="102"/>
        <v/>
      </c>
      <c r="E260" s="140" t="str">
        <f t="shared" si="102"/>
        <v/>
      </c>
      <c r="F260" s="140" t="str">
        <f t="shared" si="102"/>
        <v/>
      </c>
      <c r="G260" s="140" t="str">
        <f t="shared" si="102"/>
        <v/>
      </c>
      <c r="H260" s="140" t="str">
        <f t="shared" si="102"/>
        <v/>
      </c>
      <c r="I260" s="140" t="str">
        <f t="shared" si="102"/>
        <v/>
      </c>
      <c r="J260" s="140" t="str">
        <f t="shared" si="102"/>
        <v/>
      </c>
      <c r="K260" s="140" t="str">
        <f t="shared" si="102"/>
        <v/>
      </c>
      <c r="L260" s="140" t="str">
        <f t="shared" si="102"/>
        <v/>
      </c>
      <c r="M260" s="140" t="str">
        <f t="shared" si="102"/>
        <v/>
      </c>
      <c r="N260" s="164" t="str">
        <f t="shared" si="97"/>
        <v/>
      </c>
      <c r="O260" s="146"/>
    </row>
    <row r="261" spans="1:15" ht="13.95" customHeight="1" thickBot="1">
      <c r="A261" s="615">
        <f>A27</f>
        <v>2017</v>
      </c>
      <c r="B261" s="616"/>
      <c r="C261" s="616"/>
      <c r="D261" s="616"/>
      <c r="E261" s="616"/>
      <c r="F261" s="616"/>
      <c r="G261" s="616"/>
      <c r="H261" s="616"/>
      <c r="I261" s="616"/>
      <c r="J261" s="616"/>
      <c r="K261" s="616"/>
      <c r="L261" s="616"/>
      <c r="M261" s="616"/>
      <c r="N261" s="616"/>
      <c r="O261" s="617"/>
    </row>
    <row r="262" spans="1:15" ht="13.95" customHeight="1">
      <c r="A262" s="172">
        <f>A27</f>
        <v>2017</v>
      </c>
      <c r="B262" s="133" t="str">
        <f>$B$7</f>
        <v>Jan.</v>
      </c>
      <c r="C262" s="133" t="str">
        <f>$C$7</f>
        <v>Feb.</v>
      </c>
      <c r="D262" s="133" t="str">
        <f>$D$7</f>
        <v>Mar.</v>
      </c>
      <c r="E262" s="133" t="str">
        <f>$E$7</f>
        <v>Apr.</v>
      </c>
      <c r="F262" s="133" t="str">
        <f>$F$7</f>
        <v>May</v>
      </c>
      <c r="G262" s="133" t="str">
        <f>$G$7</f>
        <v>Jun.</v>
      </c>
      <c r="H262" s="133" t="str">
        <f>$H$7</f>
        <v>Jul.</v>
      </c>
      <c r="I262" s="133" t="str">
        <f>$I$7</f>
        <v>Aug.</v>
      </c>
      <c r="J262" s="133" t="str">
        <f>$J$7</f>
        <v>Sep.</v>
      </c>
      <c r="K262" s="133" t="str">
        <f>$K$7</f>
        <v>Oct.</v>
      </c>
      <c r="L262" s="133" t="str">
        <f>$L$7</f>
        <v>Nov.</v>
      </c>
      <c r="M262" s="133" t="str">
        <f>$M$7</f>
        <v>Dec.</v>
      </c>
      <c r="N262" s="257" t="str">
        <f>$N$254</f>
        <v>12 Mo. Avg.</v>
      </c>
      <c r="O262" s="143"/>
    </row>
    <row r="263" spans="1:15" ht="13.95" customHeight="1">
      <c r="A263" s="310" t="str">
        <f aca="true" t="shared" si="103" ref="A263:A268">A255</f>
        <v>Average (minutes)</v>
      </c>
      <c r="B263" s="134" t="str">
        <f aca="true" t="shared" si="104" ref="B263:M263">IF(ISBLANK(B40),"",B40)</f>
        <v/>
      </c>
      <c r="C263" s="134" t="str">
        <f t="shared" si="104"/>
        <v/>
      </c>
      <c r="D263" s="134" t="str">
        <f t="shared" si="104"/>
        <v/>
      </c>
      <c r="E263" s="134" t="str">
        <f t="shared" si="104"/>
        <v/>
      </c>
      <c r="F263" s="134" t="str">
        <f t="shared" si="104"/>
        <v/>
      </c>
      <c r="G263" s="134" t="str">
        <f t="shared" si="104"/>
        <v/>
      </c>
      <c r="H263" s="134" t="str">
        <f t="shared" si="104"/>
        <v/>
      </c>
      <c r="I263" s="134" t="str">
        <f t="shared" si="104"/>
        <v/>
      </c>
      <c r="J263" s="134" t="str">
        <f t="shared" si="104"/>
        <v/>
      </c>
      <c r="K263" s="134" t="str">
        <f t="shared" si="104"/>
        <v/>
      </c>
      <c r="L263" s="134" t="str">
        <f t="shared" si="104"/>
        <v/>
      </c>
      <c r="M263" s="134" t="str">
        <f t="shared" si="104"/>
        <v/>
      </c>
      <c r="N263" s="162" t="str">
        <f aca="true" t="shared" si="105" ref="N263:N268">IF(COUNTIF(B263:M263,"&gt;0")=12,AVERAGE(B263:M263),"")</f>
        <v/>
      </c>
      <c r="O263" s="144"/>
    </row>
    <row r="264" spans="1:15" ht="13.95" customHeight="1">
      <c r="A264" s="311" t="str">
        <f t="shared" si="103"/>
        <v>85th Percentile (minutes)</v>
      </c>
      <c r="B264" s="137" t="str">
        <f aca="true" t="shared" si="106" ref="B264:M264">IF(ISBLANK(B41),"",B41)</f>
        <v/>
      </c>
      <c r="C264" s="137" t="str">
        <f t="shared" si="106"/>
        <v/>
      </c>
      <c r="D264" s="137" t="str">
        <f t="shared" si="106"/>
        <v/>
      </c>
      <c r="E264" s="137" t="str">
        <f t="shared" si="106"/>
        <v/>
      </c>
      <c r="F264" s="137" t="str">
        <f t="shared" si="106"/>
        <v/>
      </c>
      <c r="G264" s="137" t="str">
        <f t="shared" si="106"/>
        <v/>
      </c>
      <c r="H264" s="137" t="str">
        <f t="shared" si="106"/>
        <v/>
      </c>
      <c r="I264" s="137" t="str">
        <f t="shared" si="106"/>
        <v/>
      </c>
      <c r="J264" s="137" t="str">
        <f t="shared" si="106"/>
        <v/>
      </c>
      <c r="K264" s="137" t="str">
        <f t="shared" si="106"/>
        <v/>
      </c>
      <c r="L264" s="137" t="str">
        <f t="shared" si="106"/>
        <v/>
      </c>
      <c r="M264" s="137" t="str">
        <f t="shared" si="106"/>
        <v/>
      </c>
      <c r="N264" s="163" t="str">
        <f t="shared" si="105"/>
        <v/>
      </c>
      <c r="O264" s="144"/>
    </row>
    <row r="265" spans="1:15" ht="13.95" customHeight="1">
      <c r="A265" s="141" t="str">
        <f t="shared" si="103"/>
        <v>Pickup &lt; 10 minutes</v>
      </c>
      <c r="B265" s="138" t="str">
        <f aca="true" t="shared" si="107" ref="B265:M265">IF(ISBLANK(B42),"",B42/B$45)</f>
        <v/>
      </c>
      <c r="C265" s="138" t="str">
        <f t="shared" si="107"/>
        <v/>
      </c>
      <c r="D265" s="138" t="str">
        <f t="shared" si="107"/>
        <v/>
      </c>
      <c r="E265" s="138" t="str">
        <f t="shared" si="107"/>
        <v/>
      </c>
      <c r="F265" s="138" t="str">
        <f t="shared" si="107"/>
        <v/>
      </c>
      <c r="G265" s="138" t="str">
        <f t="shared" si="107"/>
        <v/>
      </c>
      <c r="H265" s="138" t="str">
        <f t="shared" si="107"/>
        <v/>
      </c>
      <c r="I265" s="138" t="str">
        <f t="shared" si="107"/>
        <v/>
      </c>
      <c r="J265" s="138" t="str">
        <f t="shared" si="107"/>
        <v/>
      </c>
      <c r="K265" s="138" t="str">
        <f t="shared" si="107"/>
        <v/>
      </c>
      <c r="L265" s="138" t="str">
        <f t="shared" si="107"/>
        <v/>
      </c>
      <c r="M265" s="138" t="str">
        <f t="shared" si="107"/>
        <v/>
      </c>
      <c r="N265" s="231" t="str">
        <f t="shared" si="105"/>
        <v/>
      </c>
      <c r="O265" s="145"/>
    </row>
    <row r="266" spans="1:15" ht="13.95" customHeight="1">
      <c r="A266" s="142" t="str">
        <f t="shared" si="103"/>
        <v>Pickup in 10 to 15 minutes</v>
      </c>
      <c r="B266" s="135" t="str">
        <f aca="true" t="shared" si="108" ref="B266:M266">IF(ISBLANK(B43),"",B43/B$45)</f>
        <v/>
      </c>
      <c r="C266" s="135" t="str">
        <f t="shared" si="108"/>
        <v/>
      </c>
      <c r="D266" s="135" t="str">
        <f t="shared" si="108"/>
        <v/>
      </c>
      <c r="E266" s="135" t="str">
        <f t="shared" si="108"/>
        <v/>
      </c>
      <c r="F266" s="135" t="str">
        <f t="shared" si="108"/>
        <v/>
      </c>
      <c r="G266" s="135" t="str">
        <f t="shared" si="108"/>
        <v/>
      </c>
      <c r="H266" s="135" t="str">
        <f t="shared" si="108"/>
        <v/>
      </c>
      <c r="I266" s="135" t="str">
        <f t="shared" si="108"/>
        <v/>
      </c>
      <c r="J266" s="135" t="str">
        <f t="shared" si="108"/>
        <v/>
      </c>
      <c r="K266" s="135" t="str">
        <f t="shared" si="108"/>
        <v/>
      </c>
      <c r="L266" s="135" t="str">
        <f t="shared" si="108"/>
        <v/>
      </c>
      <c r="M266" s="135" t="str">
        <f t="shared" si="108"/>
        <v/>
      </c>
      <c r="N266" s="232" t="str">
        <f t="shared" si="105"/>
        <v/>
      </c>
      <c r="O266" s="145"/>
    </row>
    <row r="267" spans="1:15" ht="13.95" customHeight="1">
      <c r="A267" s="142" t="str">
        <f t="shared" si="103"/>
        <v>Pickup &gt; 15 minutes</v>
      </c>
      <c r="B267" s="139" t="str">
        <f aca="true" t="shared" si="109" ref="B267:M267">IF(ISBLANK(B44),"",B44/B$45)</f>
        <v/>
      </c>
      <c r="C267" s="139" t="str">
        <f t="shared" si="109"/>
        <v/>
      </c>
      <c r="D267" s="139" t="str">
        <f t="shared" si="109"/>
        <v/>
      </c>
      <c r="E267" s="139" t="str">
        <f t="shared" si="109"/>
        <v/>
      </c>
      <c r="F267" s="139" t="str">
        <f t="shared" si="109"/>
        <v/>
      </c>
      <c r="G267" s="139" t="str">
        <f t="shared" si="109"/>
        <v/>
      </c>
      <c r="H267" s="139" t="str">
        <f t="shared" si="109"/>
        <v/>
      </c>
      <c r="I267" s="139" t="str">
        <f t="shared" si="109"/>
        <v/>
      </c>
      <c r="J267" s="139" t="str">
        <f t="shared" si="109"/>
        <v/>
      </c>
      <c r="K267" s="139" t="str">
        <f t="shared" si="109"/>
        <v/>
      </c>
      <c r="L267" s="139" t="str">
        <f t="shared" si="109"/>
        <v/>
      </c>
      <c r="M267" s="139" t="str">
        <f t="shared" si="109"/>
        <v/>
      </c>
      <c r="N267" s="233" t="str">
        <f t="shared" si="105"/>
        <v/>
      </c>
      <c r="O267" s="145"/>
    </row>
    <row r="268" spans="1:15" ht="13.95" customHeight="1" thickBot="1">
      <c r="A268" s="312" t="str">
        <f t="shared" si="103"/>
        <v>Total Regular Dispatch Trips</v>
      </c>
      <c r="B268" s="140" t="str">
        <f>IF(SUM(B265:B267)&gt;0,SUM(B265:B267),"")</f>
        <v/>
      </c>
      <c r="C268" s="140" t="str">
        <f aca="true" t="shared" si="110" ref="C268:M268">IF(SUM(C265:C267)&gt;0,SUM(C265:C267),"")</f>
        <v/>
      </c>
      <c r="D268" s="140" t="str">
        <f t="shared" si="110"/>
        <v/>
      </c>
      <c r="E268" s="140" t="str">
        <f t="shared" si="110"/>
        <v/>
      </c>
      <c r="F268" s="140" t="str">
        <f t="shared" si="110"/>
        <v/>
      </c>
      <c r="G268" s="140" t="str">
        <f t="shared" si="110"/>
        <v/>
      </c>
      <c r="H268" s="140" t="str">
        <f t="shared" si="110"/>
        <v/>
      </c>
      <c r="I268" s="140" t="str">
        <f t="shared" si="110"/>
        <v/>
      </c>
      <c r="J268" s="140" t="str">
        <f t="shared" si="110"/>
        <v/>
      </c>
      <c r="K268" s="140" t="str">
        <f t="shared" si="110"/>
        <v/>
      </c>
      <c r="L268" s="140" t="str">
        <f t="shared" si="110"/>
        <v/>
      </c>
      <c r="M268" s="140" t="str">
        <f t="shared" si="110"/>
        <v/>
      </c>
      <c r="N268" s="164" t="str">
        <f t="shared" si="105"/>
        <v/>
      </c>
      <c r="O268" s="146"/>
    </row>
    <row r="269" spans="1:15" ht="13.95" customHeight="1" thickBot="1">
      <c r="A269" s="615">
        <f>A51</f>
        <v>2016</v>
      </c>
      <c r="B269" s="616"/>
      <c r="C269" s="616"/>
      <c r="D269" s="616"/>
      <c r="E269" s="616"/>
      <c r="F269" s="616"/>
      <c r="G269" s="616"/>
      <c r="H269" s="616"/>
      <c r="I269" s="616"/>
      <c r="J269" s="616"/>
      <c r="K269" s="616"/>
      <c r="L269" s="616"/>
      <c r="M269" s="616"/>
      <c r="N269" s="616"/>
      <c r="O269" s="617"/>
    </row>
    <row r="270" spans="1:15" ht="13.95" customHeight="1">
      <c r="A270" s="172">
        <f>A51</f>
        <v>2016</v>
      </c>
      <c r="B270" s="133" t="str">
        <f>$B$7</f>
        <v>Jan.</v>
      </c>
      <c r="C270" s="133" t="str">
        <f>$C$7</f>
        <v>Feb.</v>
      </c>
      <c r="D270" s="133" t="str">
        <f>$D$7</f>
        <v>Mar.</v>
      </c>
      <c r="E270" s="133" t="str">
        <f>$E$7</f>
        <v>Apr.</v>
      </c>
      <c r="F270" s="133" t="str">
        <f>$F$7</f>
        <v>May</v>
      </c>
      <c r="G270" s="133" t="str">
        <f>$G$7</f>
        <v>Jun.</v>
      </c>
      <c r="H270" s="133" t="str">
        <f>$H$7</f>
        <v>Jul.</v>
      </c>
      <c r="I270" s="133" t="str">
        <f>$I$7</f>
        <v>Aug.</v>
      </c>
      <c r="J270" s="133" t="str">
        <f>$J$7</f>
        <v>Sep.</v>
      </c>
      <c r="K270" s="133" t="str">
        <f>$K$7</f>
        <v>Oct.</v>
      </c>
      <c r="L270" s="133" t="str">
        <f>$L$7</f>
        <v>Nov.</v>
      </c>
      <c r="M270" s="133" t="str">
        <f>$M$7</f>
        <v>Dec.</v>
      </c>
      <c r="N270" s="257" t="str">
        <f>$N$254</f>
        <v>12 Mo. Avg.</v>
      </c>
      <c r="O270" s="143"/>
    </row>
    <row r="271" spans="1:15" ht="13.95" customHeight="1">
      <c r="A271" s="310" t="str">
        <f aca="true" t="shared" si="111" ref="A271:A276">A263</f>
        <v>Average (minutes)</v>
      </c>
      <c r="B271" s="134" t="str">
        <f aca="true" t="shared" si="112" ref="B271:M271">IF(ISBLANK(B64),"",B64)</f>
        <v/>
      </c>
      <c r="C271" s="134" t="str">
        <f t="shared" si="112"/>
        <v/>
      </c>
      <c r="D271" s="134" t="str">
        <f t="shared" si="112"/>
        <v/>
      </c>
      <c r="E271" s="134" t="str">
        <f t="shared" si="112"/>
        <v/>
      </c>
      <c r="F271" s="134" t="str">
        <f t="shared" si="112"/>
        <v/>
      </c>
      <c r="G271" s="134" t="str">
        <f t="shared" si="112"/>
        <v/>
      </c>
      <c r="H271" s="134" t="str">
        <f t="shared" si="112"/>
        <v/>
      </c>
      <c r="I271" s="134" t="str">
        <f t="shared" si="112"/>
        <v/>
      </c>
      <c r="J271" s="134" t="str">
        <f t="shared" si="112"/>
        <v/>
      </c>
      <c r="K271" s="134" t="str">
        <f t="shared" si="112"/>
        <v/>
      </c>
      <c r="L271" s="134" t="str">
        <f t="shared" si="112"/>
        <v/>
      </c>
      <c r="M271" s="134" t="str">
        <f t="shared" si="112"/>
        <v/>
      </c>
      <c r="N271" s="162" t="str">
        <f aca="true" t="shared" si="113" ref="N271:N276">IF(COUNTIF(B271:M271,"&gt;0")=12,AVERAGE(B271:M271),"")</f>
        <v/>
      </c>
      <c r="O271" s="144"/>
    </row>
    <row r="272" spans="1:15" ht="13.95" customHeight="1">
      <c r="A272" s="311" t="str">
        <f t="shared" si="111"/>
        <v>85th Percentile (minutes)</v>
      </c>
      <c r="B272" s="137" t="str">
        <f aca="true" t="shared" si="114" ref="B272:M272">IF(ISBLANK(B65),"",B65)</f>
        <v/>
      </c>
      <c r="C272" s="137" t="str">
        <f t="shared" si="114"/>
        <v/>
      </c>
      <c r="D272" s="137" t="str">
        <f t="shared" si="114"/>
        <v/>
      </c>
      <c r="E272" s="137" t="str">
        <f t="shared" si="114"/>
        <v/>
      </c>
      <c r="F272" s="137" t="str">
        <f t="shared" si="114"/>
        <v/>
      </c>
      <c r="G272" s="137" t="str">
        <f t="shared" si="114"/>
        <v/>
      </c>
      <c r="H272" s="137" t="str">
        <f t="shared" si="114"/>
        <v/>
      </c>
      <c r="I272" s="137" t="str">
        <f t="shared" si="114"/>
        <v/>
      </c>
      <c r="J272" s="137" t="str">
        <f t="shared" si="114"/>
        <v/>
      </c>
      <c r="K272" s="137" t="str">
        <f t="shared" si="114"/>
        <v/>
      </c>
      <c r="L272" s="137" t="str">
        <f t="shared" si="114"/>
        <v/>
      </c>
      <c r="M272" s="137" t="str">
        <f t="shared" si="114"/>
        <v/>
      </c>
      <c r="N272" s="163" t="str">
        <f t="shared" si="113"/>
        <v/>
      </c>
      <c r="O272" s="144"/>
    </row>
    <row r="273" spans="1:15" ht="13.95" customHeight="1">
      <c r="A273" s="141" t="str">
        <f t="shared" si="111"/>
        <v>Pickup &lt; 10 minutes</v>
      </c>
      <c r="B273" s="138" t="str">
        <f aca="true" t="shared" si="115" ref="B273:M273">IF(ISBLANK(B66),"",B66/B$69)</f>
        <v/>
      </c>
      <c r="C273" s="138" t="str">
        <f t="shared" si="115"/>
        <v/>
      </c>
      <c r="D273" s="138" t="str">
        <f t="shared" si="115"/>
        <v/>
      </c>
      <c r="E273" s="138" t="str">
        <f t="shared" si="115"/>
        <v/>
      </c>
      <c r="F273" s="138" t="str">
        <f t="shared" si="115"/>
        <v/>
      </c>
      <c r="G273" s="138" t="str">
        <f t="shared" si="115"/>
        <v/>
      </c>
      <c r="H273" s="138" t="str">
        <f t="shared" si="115"/>
        <v/>
      </c>
      <c r="I273" s="138" t="str">
        <f t="shared" si="115"/>
        <v/>
      </c>
      <c r="J273" s="138" t="str">
        <f t="shared" si="115"/>
        <v/>
      </c>
      <c r="K273" s="138" t="str">
        <f t="shared" si="115"/>
        <v/>
      </c>
      <c r="L273" s="138" t="str">
        <f t="shared" si="115"/>
        <v/>
      </c>
      <c r="M273" s="138" t="str">
        <f t="shared" si="115"/>
        <v/>
      </c>
      <c r="N273" s="231" t="str">
        <f t="shared" si="113"/>
        <v/>
      </c>
      <c r="O273" s="145"/>
    </row>
    <row r="274" spans="1:15" ht="13.95" customHeight="1">
      <c r="A274" s="142" t="str">
        <f t="shared" si="111"/>
        <v>Pickup in 10 to 15 minutes</v>
      </c>
      <c r="B274" s="135" t="str">
        <f aca="true" t="shared" si="116" ref="B274:M274">IF(ISBLANK(B67),"",B67/B$69)</f>
        <v/>
      </c>
      <c r="C274" s="135" t="str">
        <f t="shared" si="116"/>
        <v/>
      </c>
      <c r="D274" s="135" t="str">
        <f t="shared" si="116"/>
        <v/>
      </c>
      <c r="E274" s="135" t="str">
        <f t="shared" si="116"/>
        <v/>
      </c>
      <c r="F274" s="135" t="str">
        <f t="shared" si="116"/>
        <v/>
      </c>
      <c r="G274" s="135" t="str">
        <f t="shared" si="116"/>
        <v/>
      </c>
      <c r="H274" s="135" t="str">
        <f t="shared" si="116"/>
        <v/>
      </c>
      <c r="I274" s="135" t="str">
        <f t="shared" si="116"/>
        <v/>
      </c>
      <c r="J274" s="135" t="str">
        <f t="shared" si="116"/>
        <v/>
      </c>
      <c r="K274" s="135" t="str">
        <f t="shared" si="116"/>
        <v/>
      </c>
      <c r="L274" s="135" t="str">
        <f t="shared" si="116"/>
        <v/>
      </c>
      <c r="M274" s="135" t="str">
        <f t="shared" si="116"/>
        <v/>
      </c>
      <c r="N274" s="232" t="str">
        <f t="shared" si="113"/>
        <v/>
      </c>
      <c r="O274" s="145"/>
    </row>
    <row r="275" spans="1:15" ht="13.95" customHeight="1">
      <c r="A275" s="142" t="str">
        <f t="shared" si="111"/>
        <v>Pickup &gt; 15 minutes</v>
      </c>
      <c r="B275" s="139" t="str">
        <f aca="true" t="shared" si="117" ref="B275:M275">IF(ISBLANK(B68),"",B68/B$69)</f>
        <v/>
      </c>
      <c r="C275" s="139" t="str">
        <f t="shared" si="117"/>
        <v/>
      </c>
      <c r="D275" s="139" t="str">
        <f t="shared" si="117"/>
        <v/>
      </c>
      <c r="E275" s="139" t="str">
        <f t="shared" si="117"/>
        <v/>
      </c>
      <c r="F275" s="139" t="str">
        <f t="shared" si="117"/>
        <v/>
      </c>
      <c r="G275" s="139" t="str">
        <f t="shared" si="117"/>
        <v/>
      </c>
      <c r="H275" s="139" t="str">
        <f t="shared" si="117"/>
        <v/>
      </c>
      <c r="I275" s="139" t="str">
        <f t="shared" si="117"/>
        <v/>
      </c>
      <c r="J275" s="139" t="str">
        <f t="shared" si="117"/>
        <v/>
      </c>
      <c r="K275" s="139" t="str">
        <f t="shared" si="117"/>
        <v/>
      </c>
      <c r="L275" s="139" t="str">
        <f t="shared" si="117"/>
        <v/>
      </c>
      <c r="M275" s="139" t="str">
        <f t="shared" si="117"/>
        <v/>
      </c>
      <c r="N275" s="233" t="str">
        <f t="shared" si="113"/>
        <v/>
      </c>
      <c r="O275" s="145"/>
    </row>
    <row r="276" spans="1:15" ht="13.95" customHeight="1" thickBot="1">
      <c r="A276" s="312" t="str">
        <f t="shared" si="111"/>
        <v>Total Regular Dispatch Trips</v>
      </c>
      <c r="B276" s="140" t="str">
        <f>IF(SUM(B273:B275)&gt;0,SUM(B273:B275),"")</f>
        <v/>
      </c>
      <c r="C276" s="140" t="str">
        <f aca="true" t="shared" si="118" ref="C276:M276">IF(SUM(C273:C275)&gt;0,SUM(C273:C275),"")</f>
        <v/>
      </c>
      <c r="D276" s="140" t="str">
        <f t="shared" si="118"/>
        <v/>
      </c>
      <c r="E276" s="140" t="str">
        <f t="shared" si="118"/>
        <v/>
      </c>
      <c r="F276" s="140" t="str">
        <f t="shared" si="118"/>
        <v/>
      </c>
      <c r="G276" s="140" t="str">
        <f t="shared" si="118"/>
        <v/>
      </c>
      <c r="H276" s="140" t="str">
        <f t="shared" si="118"/>
        <v/>
      </c>
      <c r="I276" s="140" t="str">
        <f t="shared" si="118"/>
        <v/>
      </c>
      <c r="J276" s="140" t="str">
        <f t="shared" si="118"/>
        <v/>
      </c>
      <c r="K276" s="140" t="str">
        <f t="shared" si="118"/>
        <v/>
      </c>
      <c r="L276" s="140" t="str">
        <f t="shared" si="118"/>
        <v/>
      </c>
      <c r="M276" s="140" t="str">
        <f t="shared" si="118"/>
        <v/>
      </c>
      <c r="N276" s="164" t="str">
        <f t="shared" si="113"/>
        <v/>
      </c>
      <c r="O276" s="146"/>
    </row>
    <row r="277" spans="1:15" ht="13.8" customHeight="1" thickBot="1">
      <c r="A277" s="615">
        <f>A71</f>
        <v>2015</v>
      </c>
      <c r="B277" s="616"/>
      <c r="C277" s="616"/>
      <c r="D277" s="616"/>
      <c r="E277" s="616"/>
      <c r="F277" s="616"/>
      <c r="G277" s="616"/>
      <c r="H277" s="616"/>
      <c r="I277" s="616"/>
      <c r="J277" s="616"/>
      <c r="K277" s="616"/>
      <c r="L277" s="616"/>
      <c r="M277" s="616"/>
      <c r="N277" s="616"/>
      <c r="O277" s="617"/>
    </row>
    <row r="278" spans="1:15" ht="13.95" customHeight="1">
      <c r="A278" s="172">
        <f>A71</f>
        <v>2015</v>
      </c>
      <c r="B278" s="133" t="str">
        <f>$B$7</f>
        <v>Jan.</v>
      </c>
      <c r="C278" s="133" t="str">
        <f>$C$7</f>
        <v>Feb.</v>
      </c>
      <c r="D278" s="133" t="str">
        <f>$D$7</f>
        <v>Mar.</v>
      </c>
      <c r="E278" s="133" t="str">
        <f>$E$7</f>
        <v>Apr.</v>
      </c>
      <c r="F278" s="133" t="str">
        <f>$F$7</f>
        <v>May</v>
      </c>
      <c r="G278" s="133" t="str">
        <f>$G$7</f>
        <v>Jun.</v>
      </c>
      <c r="H278" s="133" t="str">
        <f>$H$7</f>
        <v>Jul.</v>
      </c>
      <c r="I278" s="133" t="str">
        <f>$I$7</f>
        <v>Aug.</v>
      </c>
      <c r="J278" s="133" t="str">
        <f>$J$7</f>
        <v>Sep.</v>
      </c>
      <c r="K278" s="133" t="str">
        <f>$K$7</f>
        <v>Oct.</v>
      </c>
      <c r="L278" s="133" t="str">
        <f>$L$7</f>
        <v>Nov.</v>
      </c>
      <c r="M278" s="133" t="str">
        <f>$M$7</f>
        <v>Dec.</v>
      </c>
      <c r="N278" s="257" t="str">
        <f>$N$254</f>
        <v>12 Mo. Avg.</v>
      </c>
      <c r="O278" s="143"/>
    </row>
    <row r="279" spans="1:15" ht="13.95" customHeight="1">
      <c r="A279" s="310" t="str">
        <f aca="true" t="shared" si="119" ref="A279:A284">A271</f>
        <v>Average (minutes)</v>
      </c>
      <c r="B279" s="134" t="str">
        <f aca="true" t="shared" si="120" ref="B279:M279">IF(ISBLANK(B84),"",B84)</f>
        <v/>
      </c>
      <c r="C279" s="134" t="str">
        <f t="shared" si="120"/>
        <v/>
      </c>
      <c r="D279" s="134" t="str">
        <f t="shared" si="120"/>
        <v/>
      </c>
      <c r="E279" s="134" t="str">
        <f t="shared" si="120"/>
        <v/>
      </c>
      <c r="F279" s="134" t="str">
        <f t="shared" si="120"/>
        <v/>
      </c>
      <c r="G279" s="134" t="str">
        <f t="shared" si="120"/>
        <v/>
      </c>
      <c r="H279" s="134" t="str">
        <f t="shared" si="120"/>
        <v/>
      </c>
      <c r="I279" s="134" t="str">
        <f t="shared" si="120"/>
        <v/>
      </c>
      <c r="J279" s="134" t="str">
        <f t="shared" si="120"/>
        <v/>
      </c>
      <c r="K279" s="134" t="str">
        <f t="shared" si="120"/>
        <v/>
      </c>
      <c r="L279" s="134" t="str">
        <f t="shared" si="120"/>
        <v/>
      </c>
      <c r="M279" s="134" t="str">
        <f t="shared" si="120"/>
        <v/>
      </c>
      <c r="N279" s="162" t="str">
        <f aca="true" t="shared" si="121" ref="N279:N284">IF(COUNTIF(B279:M279,"&gt;0")=12,AVERAGE(B279:M279),"")</f>
        <v/>
      </c>
      <c r="O279" s="144"/>
    </row>
    <row r="280" spans="1:15" ht="13.95" customHeight="1">
      <c r="A280" s="311" t="str">
        <f t="shared" si="119"/>
        <v>85th Percentile (minutes)</v>
      </c>
      <c r="B280" s="137" t="str">
        <f aca="true" t="shared" si="122" ref="B280:M280">IF(ISBLANK(B85),"",B85)</f>
        <v/>
      </c>
      <c r="C280" s="137" t="str">
        <f t="shared" si="122"/>
        <v/>
      </c>
      <c r="D280" s="137" t="str">
        <f t="shared" si="122"/>
        <v/>
      </c>
      <c r="E280" s="137" t="str">
        <f t="shared" si="122"/>
        <v/>
      </c>
      <c r="F280" s="137" t="str">
        <f t="shared" si="122"/>
        <v/>
      </c>
      <c r="G280" s="137" t="str">
        <f t="shared" si="122"/>
        <v/>
      </c>
      <c r="H280" s="137" t="str">
        <f t="shared" si="122"/>
        <v/>
      </c>
      <c r="I280" s="137" t="str">
        <f t="shared" si="122"/>
        <v/>
      </c>
      <c r="J280" s="137" t="str">
        <f t="shared" si="122"/>
        <v/>
      </c>
      <c r="K280" s="137" t="str">
        <f t="shared" si="122"/>
        <v/>
      </c>
      <c r="L280" s="137" t="str">
        <f t="shared" si="122"/>
        <v/>
      </c>
      <c r="M280" s="137" t="str">
        <f t="shared" si="122"/>
        <v/>
      </c>
      <c r="N280" s="163" t="str">
        <f t="shared" si="121"/>
        <v/>
      </c>
      <c r="O280" s="144"/>
    </row>
    <row r="281" spans="1:15" ht="13.95" customHeight="1">
      <c r="A281" s="141" t="str">
        <f t="shared" si="119"/>
        <v>Pickup &lt; 10 minutes</v>
      </c>
      <c r="B281" s="138" t="str">
        <f aca="true" t="shared" si="123" ref="B281:M281">IF(ISBLANK(B86),"",B86/B$89)</f>
        <v/>
      </c>
      <c r="C281" s="138" t="str">
        <f t="shared" si="123"/>
        <v/>
      </c>
      <c r="D281" s="138" t="str">
        <f t="shared" si="123"/>
        <v/>
      </c>
      <c r="E281" s="138" t="str">
        <f t="shared" si="123"/>
        <v/>
      </c>
      <c r="F281" s="138" t="str">
        <f t="shared" si="123"/>
        <v/>
      </c>
      <c r="G281" s="138" t="str">
        <f t="shared" si="123"/>
        <v/>
      </c>
      <c r="H281" s="138" t="str">
        <f t="shared" si="123"/>
        <v/>
      </c>
      <c r="I281" s="138" t="str">
        <f t="shared" si="123"/>
        <v/>
      </c>
      <c r="J281" s="138" t="str">
        <f t="shared" si="123"/>
        <v/>
      </c>
      <c r="K281" s="138" t="str">
        <f t="shared" si="123"/>
        <v/>
      </c>
      <c r="L281" s="138" t="str">
        <f t="shared" si="123"/>
        <v/>
      </c>
      <c r="M281" s="138" t="str">
        <f t="shared" si="123"/>
        <v/>
      </c>
      <c r="N281" s="231" t="str">
        <f t="shared" si="121"/>
        <v/>
      </c>
      <c r="O281" s="145"/>
    </row>
    <row r="282" spans="1:15" ht="13.95" customHeight="1">
      <c r="A282" s="142" t="str">
        <f t="shared" si="119"/>
        <v>Pickup in 10 to 15 minutes</v>
      </c>
      <c r="B282" s="135" t="str">
        <f aca="true" t="shared" si="124" ref="B282:M282">IF(ISBLANK(B87),"",B87/B$89)</f>
        <v/>
      </c>
      <c r="C282" s="135" t="str">
        <f t="shared" si="124"/>
        <v/>
      </c>
      <c r="D282" s="135" t="str">
        <f t="shared" si="124"/>
        <v/>
      </c>
      <c r="E282" s="135" t="str">
        <f t="shared" si="124"/>
        <v/>
      </c>
      <c r="F282" s="135" t="str">
        <f t="shared" si="124"/>
        <v/>
      </c>
      <c r="G282" s="135" t="str">
        <f t="shared" si="124"/>
        <v/>
      </c>
      <c r="H282" s="135" t="str">
        <f t="shared" si="124"/>
        <v/>
      </c>
      <c r="I282" s="135" t="str">
        <f t="shared" si="124"/>
        <v/>
      </c>
      <c r="J282" s="135" t="str">
        <f t="shared" si="124"/>
        <v/>
      </c>
      <c r="K282" s="135" t="str">
        <f t="shared" si="124"/>
        <v/>
      </c>
      <c r="L282" s="135" t="str">
        <f t="shared" si="124"/>
        <v/>
      </c>
      <c r="M282" s="135" t="str">
        <f t="shared" si="124"/>
        <v/>
      </c>
      <c r="N282" s="232" t="str">
        <f t="shared" si="121"/>
        <v/>
      </c>
      <c r="O282" s="145"/>
    </row>
    <row r="283" spans="1:15" ht="13.95" customHeight="1">
      <c r="A283" s="142" t="str">
        <f t="shared" si="119"/>
        <v>Pickup &gt; 15 minutes</v>
      </c>
      <c r="B283" s="139" t="str">
        <f aca="true" t="shared" si="125" ref="B283:M283">IF(ISBLANK(B88),"",B88/B$89)</f>
        <v/>
      </c>
      <c r="C283" s="139" t="str">
        <f t="shared" si="125"/>
        <v/>
      </c>
      <c r="D283" s="139" t="str">
        <f t="shared" si="125"/>
        <v/>
      </c>
      <c r="E283" s="139" t="str">
        <f t="shared" si="125"/>
        <v/>
      </c>
      <c r="F283" s="139" t="str">
        <f t="shared" si="125"/>
        <v/>
      </c>
      <c r="G283" s="139" t="str">
        <f t="shared" si="125"/>
        <v/>
      </c>
      <c r="H283" s="139" t="str">
        <f t="shared" si="125"/>
        <v/>
      </c>
      <c r="I283" s="139" t="str">
        <f t="shared" si="125"/>
        <v/>
      </c>
      <c r="J283" s="139" t="str">
        <f t="shared" si="125"/>
        <v/>
      </c>
      <c r="K283" s="139" t="str">
        <f t="shared" si="125"/>
        <v/>
      </c>
      <c r="L283" s="139" t="str">
        <f t="shared" si="125"/>
        <v/>
      </c>
      <c r="M283" s="139" t="str">
        <f t="shared" si="125"/>
        <v/>
      </c>
      <c r="N283" s="233" t="str">
        <f t="shared" si="121"/>
        <v/>
      </c>
      <c r="O283" s="145"/>
    </row>
    <row r="284" spans="1:15" ht="13.95" customHeight="1" thickBot="1">
      <c r="A284" s="312" t="str">
        <f t="shared" si="119"/>
        <v>Total Regular Dispatch Trips</v>
      </c>
      <c r="B284" s="140" t="str">
        <f>IF(SUM(B281:B283)&gt;0,SUM(B281:B283),"")</f>
        <v/>
      </c>
      <c r="C284" s="140" t="str">
        <f aca="true" t="shared" si="126" ref="C284:M284">IF(SUM(C281:C283)&gt;0,SUM(C281:C283),"")</f>
        <v/>
      </c>
      <c r="D284" s="140" t="str">
        <f t="shared" si="126"/>
        <v/>
      </c>
      <c r="E284" s="140" t="str">
        <f t="shared" si="126"/>
        <v/>
      </c>
      <c r="F284" s="140" t="str">
        <f t="shared" si="126"/>
        <v/>
      </c>
      <c r="G284" s="140" t="str">
        <f t="shared" si="126"/>
        <v/>
      </c>
      <c r="H284" s="140" t="str">
        <f t="shared" si="126"/>
        <v/>
      </c>
      <c r="I284" s="140" t="str">
        <f t="shared" si="126"/>
        <v/>
      </c>
      <c r="J284" s="140" t="str">
        <f t="shared" si="126"/>
        <v/>
      </c>
      <c r="K284" s="140" t="str">
        <f t="shared" si="126"/>
        <v/>
      </c>
      <c r="L284" s="140" t="str">
        <f t="shared" si="126"/>
        <v/>
      </c>
      <c r="M284" s="140" t="str">
        <f t="shared" si="126"/>
        <v/>
      </c>
      <c r="N284" s="164" t="str">
        <f t="shared" si="121"/>
        <v/>
      </c>
      <c r="O284" s="146"/>
    </row>
    <row r="285" spans="1:15" ht="4.8" customHeight="1" thickBot="1">
      <c r="A285" s="147"/>
      <c r="B285" s="148"/>
      <c r="C285" s="148"/>
      <c r="D285" s="148"/>
      <c r="E285" s="148"/>
      <c r="F285" s="148"/>
      <c r="G285" s="148"/>
      <c r="H285" s="148"/>
      <c r="I285" s="148"/>
      <c r="J285" s="148"/>
      <c r="K285" s="148"/>
      <c r="L285" s="148"/>
      <c r="M285" s="148"/>
      <c r="N285" s="148"/>
      <c r="O285" s="149"/>
    </row>
    <row r="286" spans="1:15" ht="6.45" customHeight="1">
      <c r="A286" s="8"/>
      <c r="B286" s="8"/>
      <c r="C286" s="8"/>
      <c r="D286" s="8"/>
      <c r="E286" s="8"/>
      <c r="F286" s="8"/>
      <c r="G286" s="8"/>
      <c r="H286" s="8"/>
      <c r="I286" s="8"/>
      <c r="J286" s="8"/>
      <c r="K286" s="8"/>
      <c r="L286" s="8"/>
      <c r="M286" s="8"/>
      <c r="N286" s="8"/>
      <c r="O286" s="9"/>
    </row>
    <row r="287" spans="1:15" ht="13.95" customHeight="1">
      <c r="A287" s="7" t="s">
        <v>73</v>
      </c>
      <c r="B287" s="14"/>
      <c r="C287" s="14"/>
      <c r="D287" s="14"/>
      <c r="E287" s="14"/>
      <c r="F287" s="14"/>
      <c r="G287" s="304" t="s">
        <v>104</v>
      </c>
      <c r="H287" s="14"/>
      <c r="I287" s="14"/>
      <c r="J287" s="14"/>
      <c r="K287" s="14"/>
      <c r="L287" s="14"/>
      <c r="M287" s="14"/>
      <c r="N287" s="14"/>
      <c r="O287" s="308" t="str">
        <f>$O$3</f>
        <v>sedans &amp; other regular taxis only</v>
      </c>
    </row>
    <row r="288" spans="1:15" ht="7.2" customHeight="1" thickBot="1">
      <c r="A288" s="14"/>
      <c r="B288" s="14"/>
      <c r="C288" s="14"/>
      <c r="D288" s="14"/>
      <c r="E288" s="14"/>
      <c r="F288" s="14"/>
      <c r="G288" s="14"/>
      <c r="H288" s="14"/>
      <c r="I288" s="14"/>
      <c r="J288" s="14"/>
      <c r="K288" s="14"/>
      <c r="L288" s="14"/>
      <c r="M288" s="14"/>
      <c r="N288" s="14"/>
      <c r="O288" s="15"/>
    </row>
    <row r="289" spans="1:15" ht="13.95" customHeight="1" thickBot="1">
      <c r="A289" s="10" t="s">
        <v>12</v>
      </c>
      <c r="B289" s="563" t="str">
        <f>'A  Applicant Info'!$E$3</f>
        <v>XYZ Taxi Ltd.</v>
      </c>
      <c r="C289" s="564"/>
      <c r="D289" s="564"/>
      <c r="E289" s="564"/>
      <c r="F289" s="564"/>
      <c r="G289" s="565"/>
      <c r="H289" s="16"/>
      <c r="I289" s="17"/>
      <c r="J289" s="11" t="s">
        <v>13</v>
      </c>
      <c r="K289" s="563">
        <f>'A  Applicant Info'!$L$3</f>
        <v>1</v>
      </c>
      <c r="L289" s="564"/>
      <c r="M289" s="564"/>
      <c r="N289" s="565"/>
      <c r="O289" s="16"/>
    </row>
    <row r="290" spans="1:15" ht="7.2" customHeight="1" thickBot="1">
      <c r="A290" s="12"/>
      <c r="B290" s="18"/>
      <c r="C290" s="18"/>
      <c r="D290" s="18"/>
      <c r="E290" s="18"/>
      <c r="F290" s="18"/>
      <c r="G290" s="18"/>
      <c r="H290" s="18"/>
      <c r="I290" s="18"/>
      <c r="J290" s="17"/>
      <c r="K290" s="17"/>
      <c r="L290" s="17"/>
      <c r="M290" s="17"/>
      <c r="N290" s="17"/>
      <c r="O290" s="15"/>
    </row>
    <row r="291" spans="1:15" ht="13.95" customHeight="1">
      <c r="A291" s="557" t="s">
        <v>87</v>
      </c>
      <c r="B291" s="558"/>
      <c r="C291" s="558"/>
      <c r="D291" s="558"/>
      <c r="E291" s="558"/>
      <c r="F291" s="558"/>
      <c r="G291" s="558"/>
      <c r="H291" s="558"/>
      <c r="I291" s="558"/>
      <c r="J291" s="558"/>
      <c r="K291" s="558"/>
      <c r="L291" s="558"/>
      <c r="M291" s="558"/>
      <c r="N291" s="558"/>
      <c r="O291" s="559"/>
    </row>
    <row r="292" spans="1:15" ht="13.95" customHeight="1" thickBot="1">
      <c r="A292" s="560" t="s">
        <v>88</v>
      </c>
      <c r="B292" s="561"/>
      <c r="C292" s="561"/>
      <c r="D292" s="561"/>
      <c r="E292" s="561"/>
      <c r="F292" s="561"/>
      <c r="G292" s="561"/>
      <c r="H292" s="561"/>
      <c r="I292" s="561"/>
      <c r="J292" s="561"/>
      <c r="K292" s="561"/>
      <c r="L292" s="561"/>
      <c r="M292" s="561"/>
      <c r="N292" s="561"/>
      <c r="O292" s="562"/>
    </row>
    <row r="293" spans="1:15" ht="13.95" customHeight="1">
      <c r="A293" s="167" t="s">
        <v>43</v>
      </c>
      <c r="B293" s="133" t="str">
        <f>$B$7</f>
        <v>Jan.</v>
      </c>
      <c r="C293" s="133" t="str">
        <f>$C$7</f>
        <v>Feb.</v>
      </c>
      <c r="D293" s="133" t="str">
        <f>$D$7</f>
        <v>Mar.</v>
      </c>
      <c r="E293" s="133" t="str">
        <f>$E$7</f>
        <v>Apr.</v>
      </c>
      <c r="F293" s="133" t="str">
        <f>$F$7</f>
        <v>May</v>
      </c>
      <c r="G293" s="133" t="str">
        <f>$G$7</f>
        <v>Jun.</v>
      </c>
      <c r="H293" s="133" t="str">
        <f>$H$7</f>
        <v>Jul.</v>
      </c>
      <c r="I293" s="133" t="str">
        <f>$I$7</f>
        <v>Aug.</v>
      </c>
      <c r="J293" s="133" t="str">
        <f>$J$7</f>
        <v>Sep.</v>
      </c>
      <c r="K293" s="133" t="str">
        <f>$K$7</f>
        <v>Oct.</v>
      </c>
      <c r="L293" s="133" t="str">
        <f>$L$7</f>
        <v>Nov.</v>
      </c>
      <c r="M293" s="133" t="str">
        <f>$M$7</f>
        <v>Dec.</v>
      </c>
      <c r="N293" s="257" t="str">
        <f>$N$254</f>
        <v>12 Mo. Avg.</v>
      </c>
      <c r="O293" s="155"/>
    </row>
    <row r="294" spans="1:15" ht="13.95" customHeight="1">
      <c r="A294" s="165">
        <f>$A$7</f>
        <v>2018</v>
      </c>
      <c r="B294" s="166" t="str">
        <f aca="true" t="shared" si="127" ref="B294:M294">IF(ISBLANK(B255),"",B255)</f>
        <v/>
      </c>
      <c r="C294" s="166" t="str">
        <f t="shared" si="127"/>
        <v/>
      </c>
      <c r="D294" s="166" t="str">
        <f t="shared" si="127"/>
        <v/>
      </c>
      <c r="E294" s="166" t="str">
        <f t="shared" si="127"/>
        <v/>
      </c>
      <c r="F294" s="166" t="str">
        <f t="shared" si="127"/>
        <v/>
      </c>
      <c r="G294" s="166" t="str">
        <f t="shared" si="127"/>
        <v/>
      </c>
      <c r="H294" s="166" t="str">
        <f t="shared" si="127"/>
        <v/>
      </c>
      <c r="I294" s="166" t="str">
        <f t="shared" si="127"/>
        <v/>
      </c>
      <c r="J294" s="166" t="str">
        <f t="shared" si="127"/>
        <v/>
      </c>
      <c r="K294" s="166" t="str">
        <f t="shared" si="127"/>
        <v/>
      </c>
      <c r="L294" s="166" t="str">
        <f t="shared" si="127"/>
        <v/>
      </c>
      <c r="M294" s="166" t="str">
        <f t="shared" si="127"/>
        <v/>
      </c>
      <c r="N294" s="168" t="str">
        <f>IF(COUNTIF(B294:M294,"&gt;0")=12,AVERAGE(B294:M294),"")</f>
        <v/>
      </c>
      <c r="O294" s="155"/>
    </row>
    <row r="295" spans="1:15" ht="13.95" customHeight="1">
      <c r="A295" s="159">
        <f>$A$27</f>
        <v>2017</v>
      </c>
      <c r="B295" s="151" t="str">
        <f aca="true" t="shared" si="128" ref="B295:M295">IF(ISBLANK(B263),"",B263)</f>
        <v/>
      </c>
      <c r="C295" s="151" t="str">
        <f t="shared" si="128"/>
        <v/>
      </c>
      <c r="D295" s="151" t="str">
        <f t="shared" si="128"/>
        <v/>
      </c>
      <c r="E295" s="151" t="str">
        <f t="shared" si="128"/>
        <v/>
      </c>
      <c r="F295" s="151" t="str">
        <f t="shared" si="128"/>
        <v/>
      </c>
      <c r="G295" s="151" t="str">
        <f t="shared" si="128"/>
        <v/>
      </c>
      <c r="H295" s="151" t="str">
        <f t="shared" si="128"/>
        <v/>
      </c>
      <c r="I295" s="151" t="str">
        <f t="shared" si="128"/>
        <v/>
      </c>
      <c r="J295" s="151" t="str">
        <f t="shared" si="128"/>
        <v/>
      </c>
      <c r="K295" s="151" t="str">
        <f t="shared" si="128"/>
        <v/>
      </c>
      <c r="L295" s="151" t="str">
        <f t="shared" si="128"/>
        <v/>
      </c>
      <c r="M295" s="151" t="str">
        <f t="shared" si="128"/>
        <v/>
      </c>
      <c r="N295" s="168" t="str">
        <f>IF(COUNTIF(B295:M295,"&gt;0")=12,AVERAGE(B295:M295),"")</f>
        <v/>
      </c>
      <c r="O295" s="155"/>
    </row>
    <row r="296" spans="1:15" ht="13.95" customHeight="1">
      <c r="A296" s="159">
        <f>$A$51</f>
        <v>2016</v>
      </c>
      <c r="B296" s="151" t="str">
        <f aca="true" t="shared" si="129" ref="B296:M296">IF(ISBLANK(B271),"",B271)</f>
        <v/>
      </c>
      <c r="C296" s="151" t="str">
        <f t="shared" si="129"/>
        <v/>
      </c>
      <c r="D296" s="151" t="str">
        <f t="shared" si="129"/>
        <v/>
      </c>
      <c r="E296" s="151" t="str">
        <f t="shared" si="129"/>
        <v/>
      </c>
      <c r="F296" s="151" t="str">
        <f t="shared" si="129"/>
        <v/>
      </c>
      <c r="G296" s="151" t="str">
        <f t="shared" si="129"/>
        <v/>
      </c>
      <c r="H296" s="151" t="str">
        <f t="shared" si="129"/>
        <v/>
      </c>
      <c r="I296" s="151" t="str">
        <f t="shared" si="129"/>
        <v/>
      </c>
      <c r="J296" s="151" t="str">
        <f t="shared" si="129"/>
        <v/>
      </c>
      <c r="K296" s="151" t="str">
        <f t="shared" si="129"/>
        <v/>
      </c>
      <c r="L296" s="151" t="str">
        <f t="shared" si="129"/>
        <v/>
      </c>
      <c r="M296" s="151" t="str">
        <f t="shared" si="129"/>
        <v/>
      </c>
      <c r="N296" s="168" t="str">
        <f>IF(COUNTIF(B296:M296,"&gt;0")=12,AVERAGE(B296:M296),"")</f>
        <v/>
      </c>
      <c r="O296" s="155"/>
    </row>
    <row r="297" spans="1:15" ht="13.95" customHeight="1" thickBot="1">
      <c r="A297" s="160">
        <f>$A$71</f>
        <v>2015</v>
      </c>
      <c r="B297" s="153" t="str">
        <f aca="true" t="shared" si="130" ref="B297:M297">IF(ISBLANK(B279),"",B279)</f>
        <v/>
      </c>
      <c r="C297" s="153" t="str">
        <f t="shared" si="130"/>
        <v/>
      </c>
      <c r="D297" s="153" t="str">
        <f t="shared" si="130"/>
        <v/>
      </c>
      <c r="E297" s="153" t="str">
        <f t="shared" si="130"/>
        <v/>
      </c>
      <c r="F297" s="153" t="str">
        <f t="shared" si="130"/>
        <v/>
      </c>
      <c r="G297" s="153" t="str">
        <f t="shared" si="130"/>
        <v/>
      </c>
      <c r="H297" s="153" t="str">
        <f t="shared" si="130"/>
        <v/>
      </c>
      <c r="I297" s="153" t="str">
        <f t="shared" si="130"/>
        <v/>
      </c>
      <c r="J297" s="153" t="str">
        <f t="shared" si="130"/>
        <v/>
      </c>
      <c r="K297" s="153" t="str">
        <f t="shared" si="130"/>
        <v/>
      </c>
      <c r="L297" s="153" t="str">
        <f t="shared" si="130"/>
        <v/>
      </c>
      <c r="M297" s="153" t="str">
        <f t="shared" si="130"/>
        <v/>
      </c>
      <c r="N297" s="169" t="str">
        <f>IF(COUNTIF(B297:M297,"&gt;0")=12,AVERAGE(B297:M297),"")</f>
        <v/>
      </c>
      <c r="O297" s="155"/>
    </row>
    <row r="298" spans="1:15" ht="13.95" customHeight="1" thickBot="1">
      <c r="A298" s="560" t="s">
        <v>90</v>
      </c>
      <c r="B298" s="561"/>
      <c r="C298" s="561"/>
      <c r="D298" s="561"/>
      <c r="E298" s="561"/>
      <c r="F298" s="561"/>
      <c r="G298" s="561"/>
      <c r="H298" s="561"/>
      <c r="I298" s="561"/>
      <c r="J298" s="561"/>
      <c r="K298" s="561"/>
      <c r="L298" s="561"/>
      <c r="M298" s="561"/>
      <c r="N298" s="561"/>
      <c r="O298" s="562"/>
    </row>
    <row r="299" spans="1:15" ht="13.95" customHeight="1">
      <c r="A299" s="172" t="s">
        <v>42</v>
      </c>
      <c r="B299" s="133" t="str">
        <f>$B$7</f>
        <v>Jan.</v>
      </c>
      <c r="C299" s="133" t="str">
        <f>$C$7</f>
        <v>Feb.</v>
      </c>
      <c r="D299" s="133" t="str">
        <f>$D$7</f>
        <v>Mar.</v>
      </c>
      <c r="E299" s="133" t="str">
        <f>$E$7</f>
        <v>Apr.</v>
      </c>
      <c r="F299" s="133" t="str">
        <f>$F$7</f>
        <v>May</v>
      </c>
      <c r="G299" s="133" t="str">
        <f>$G$7</f>
        <v>Jun.</v>
      </c>
      <c r="H299" s="133" t="str">
        <f>$H$7</f>
        <v>Jul.</v>
      </c>
      <c r="I299" s="133" t="str">
        <f>$I$7</f>
        <v>Aug.</v>
      </c>
      <c r="J299" s="133" t="str">
        <f>$J$7</f>
        <v>Sep.</v>
      </c>
      <c r="K299" s="133" t="str">
        <f>$K$7</f>
        <v>Oct.</v>
      </c>
      <c r="L299" s="133" t="str">
        <f>$L$7</f>
        <v>Nov.</v>
      </c>
      <c r="M299" s="133" t="str">
        <f>$M$7</f>
        <v>Dec.</v>
      </c>
      <c r="N299" s="161" t="str">
        <f>$N$208</f>
        <v>Changes*</v>
      </c>
      <c r="O299" s="254" t="s">
        <v>83</v>
      </c>
    </row>
    <row r="300" spans="1:15" ht="13.95" customHeight="1">
      <c r="A300" s="170" t="str">
        <f>CONCATENATE(A295," to ",A294)</f>
        <v>2017 to 2018</v>
      </c>
      <c r="B300" s="171" t="str">
        <f aca="true" t="shared" si="131" ref="B300:M300">IF(ISERROR((B294-B295)/B295),"",(B294-B295)/B295)</f>
        <v/>
      </c>
      <c r="C300" s="171" t="str">
        <f t="shared" si="131"/>
        <v/>
      </c>
      <c r="D300" s="171" t="str">
        <f t="shared" si="131"/>
        <v/>
      </c>
      <c r="E300" s="171" t="str">
        <f t="shared" si="131"/>
        <v/>
      </c>
      <c r="F300" s="171" t="str">
        <f t="shared" si="131"/>
        <v/>
      </c>
      <c r="G300" s="171" t="str">
        <f t="shared" si="131"/>
        <v/>
      </c>
      <c r="H300" s="171" t="str">
        <f t="shared" si="131"/>
        <v/>
      </c>
      <c r="I300" s="171" t="str">
        <f t="shared" si="131"/>
        <v/>
      </c>
      <c r="J300" s="171" t="str">
        <f t="shared" si="131"/>
        <v/>
      </c>
      <c r="K300" s="171" t="str">
        <f t="shared" si="131"/>
        <v/>
      </c>
      <c r="L300" s="171" t="str">
        <f t="shared" si="131"/>
        <v/>
      </c>
      <c r="M300" s="171" t="str">
        <f t="shared" si="131"/>
        <v/>
      </c>
      <c r="N300" s="173" t="str">
        <f>IF(ISERROR((AVERAGE(B300:M300))/12*COUNT(B300:M300)),"",(AVERAGE(B300:M300))/12*COUNT(B300:M300))</f>
        <v/>
      </c>
      <c r="O300" s="155"/>
    </row>
    <row r="301" spans="1:15" ht="13.95" customHeight="1">
      <c r="A301" s="150" t="str">
        <f>CONCATENATE(A296," to ",A295)</f>
        <v>2016 to 2017</v>
      </c>
      <c r="B301" s="158" t="str">
        <f aca="true" t="shared" si="132" ref="B301:B302">IF(ISERROR((B295-B296)/B296),"",(B295-B296)/B296)</f>
        <v/>
      </c>
      <c r="C301" s="158" t="str">
        <f aca="true" t="shared" si="133" ref="C301:M301">IF(ISERROR((C295-C296)/C296),"",(C295-C296)/C296)</f>
        <v/>
      </c>
      <c r="D301" s="158" t="str">
        <f t="shared" si="133"/>
        <v/>
      </c>
      <c r="E301" s="158" t="str">
        <f t="shared" si="133"/>
        <v/>
      </c>
      <c r="F301" s="158" t="str">
        <f t="shared" si="133"/>
        <v/>
      </c>
      <c r="G301" s="158" t="str">
        <f t="shared" si="133"/>
        <v/>
      </c>
      <c r="H301" s="158" t="str">
        <f t="shared" si="133"/>
        <v/>
      </c>
      <c r="I301" s="158" t="str">
        <f t="shared" si="133"/>
        <v/>
      </c>
      <c r="J301" s="158" t="str">
        <f t="shared" si="133"/>
        <v/>
      </c>
      <c r="K301" s="158" t="str">
        <f t="shared" si="133"/>
        <v/>
      </c>
      <c r="L301" s="158" t="str">
        <f t="shared" si="133"/>
        <v/>
      </c>
      <c r="M301" s="158" t="str">
        <f t="shared" si="133"/>
        <v/>
      </c>
      <c r="N301" s="173" t="str">
        <f>IF(ISERROR((AVERAGE(B301:M301))/12*COUNT(B301:M301)),"",(AVERAGE(B301:M301))/12*COUNT(B301:M301))</f>
        <v/>
      </c>
      <c r="O301" s="155"/>
    </row>
    <row r="302" spans="1:15" ht="13.95" customHeight="1" thickBot="1">
      <c r="A302" s="152" t="str">
        <f>CONCATENATE(A297," to ",A296)</f>
        <v>2015 to 2016</v>
      </c>
      <c r="B302" s="136" t="str">
        <f t="shared" si="132"/>
        <v/>
      </c>
      <c r="C302" s="136" t="str">
        <f aca="true" t="shared" si="134" ref="C302:M302">IF(ISERROR((C296-C297)/C297),"",(C296-C297)/C297)</f>
        <v/>
      </c>
      <c r="D302" s="136" t="str">
        <f t="shared" si="134"/>
        <v/>
      </c>
      <c r="E302" s="136" t="str">
        <f t="shared" si="134"/>
        <v/>
      </c>
      <c r="F302" s="136" t="str">
        <f t="shared" si="134"/>
        <v/>
      </c>
      <c r="G302" s="136" t="str">
        <f t="shared" si="134"/>
        <v/>
      </c>
      <c r="H302" s="136" t="str">
        <f t="shared" si="134"/>
        <v/>
      </c>
      <c r="I302" s="136" t="str">
        <f t="shared" si="134"/>
        <v/>
      </c>
      <c r="J302" s="136" t="str">
        <f t="shared" si="134"/>
        <v/>
      </c>
      <c r="K302" s="136" t="str">
        <f t="shared" si="134"/>
        <v/>
      </c>
      <c r="L302" s="136" t="str">
        <f t="shared" si="134"/>
        <v/>
      </c>
      <c r="M302" s="136" t="str">
        <f t="shared" si="134"/>
        <v/>
      </c>
      <c r="N302" s="256" t="str">
        <f>IF(ISERROR((AVERAGE(B302:M302))/12*COUNT(B302:M302)),"",(AVERAGE(B302:M302))/12*COUNT(B302:M302))</f>
        <v/>
      </c>
      <c r="O302" s="155"/>
    </row>
    <row r="303" spans="1:15" ht="13.95" customHeight="1" thickBot="1">
      <c r="A303" s="566" t="s">
        <v>14</v>
      </c>
      <c r="B303" s="567"/>
      <c r="C303" s="154">
        <f>COUNTIF(B294:M297,"&gt;0")</f>
        <v>0</v>
      </c>
      <c r="D303" s="553" t="s">
        <v>15</v>
      </c>
      <c r="E303" s="556"/>
      <c r="F303" s="556"/>
      <c r="G303" s="154">
        <f>COUNT(B300:M302)</f>
        <v>0</v>
      </c>
      <c r="H303" s="553"/>
      <c r="I303" s="554"/>
      <c r="J303" s="156"/>
      <c r="K303" s="555" t="s">
        <v>76</v>
      </c>
      <c r="L303" s="554"/>
      <c r="M303" s="554"/>
      <c r="N303" s="255">
        <f>SUM(N300:N302)</f>
        <v>0</v>
      </c>
      <c r="O303" s="157"/>
    </row>
    <row r="304" spans="1:15" ht="13.95" customHeight="1" thickBot="1">
      <c r="A304" s="551"/>
      <c r="B304" s="552"/>
      <c r="C304" s="552"/>
      <c r="D304" s="552"/>
      <c r="E304" s="552"/>
      <c r="F304" s="552"/>
      <c r="G304" s="552"/>
      <c r="H304" s="552"/>
      <c r="I304" s="552"/>
      <c r="J304" s="552"/>
      <c r="K304" s="552"/>
      <c r="L304" s="552"/>
      <c r="M304" s="552"/>
      <c r="N304" s="552"/>
      <c r="O304" s="552" t="str">
        <f>IF(COUNTIF(B304:M304,"&gt;0")=12,SUM(B304:M304),"")</f>
        <v/>
      </c>
    </row>
    <row r="305" spans="1:15" ht="13.95" customHeight="1">
      <c r="A305" s="557" t="s">
        <v>89</v>
      </c>
      <c r="B305" s="558"/>
      <c r="C305" s="558"/>
      <c r="D305" s="558"/>
      <c r="E305" s="558"/>
      <c r="F305" s="558"/>
      <c r="G305" s="558"/>
      <c r="H305" s="558"/>
      <c r="I305" s="558"/>
      <c r="J305" s="558"/>
      <c r="K305" s="558"/>
      <c r="L305" s="558"/>
      <c r="M305" s="558"/>
      <c r="N305" s="558"/>
      <c r="O305" s="559"/>
    </row>
    <row r="306" spans="1:15" ht="13.95" customHeight="1" thickBot="1">
      <c r="A306" s="560" t="str">
        <f>CONCATENATE('A  Applicant Info'!$I$37,"th Percentile of Response Times (minutes)")</f>
        <v>85th Percentile of Response Times (minutes)</v>
      </c>
      <c r="B306" s="561"/>
      <c r="C306" s="561"/>
      <c r="D306" s="561"/>
      <c r="E306" s="561"/>
      <c r="F306" s="561"/>
      <c r="G306" s="561"/>
      <c r="H306" s="561"/>
      <c r="I306" s="561"/>
      <c r="J306" s="561"/>
      <c r="K306" s="561"/>
      <c r="L306" s="561"/>
      <c r="M306" s="561"/>
      <c r="N306" s="561"/>
      <c r="O306" s="562"/>
    </row>
    <row r="307" spans="1:15" ht="13.95" customHeight="1">
      <c r="A307" s="167" t="str">
        <f>$A$293</f>
        <v>Period</v>
      </c>
      <c r="B307" s="133" t="str">
        <f>$B$7</f>
        <v>Jan.</v>
      </c>
      <c r="C307" s="133" t="str">
        <f>$C$7</f>
        <v>Feb.</v>
      </c>
      <c r="D307" s="133" t="str">
        <f>$D$7</f>
        <v>Mar.</v>
      </c>
      <c r="E307" s="133" t="str">
        <f>$E$7</f>
        <v>Apr.</v>
      </c>
      <c r="F307" s="133" t="str">
        <f>$F$7</f>
        <v>May</v>
      </c>
      <c r="G307" s="133" t="str">
        <f>$G$7</f>
        <v>Jun.</v>
      </c>
      <c r="H307" s="133" t="str">
        <f>$H$7</f>
        <v>Jul.</v>
      </c>
      <c r="I307" s="133" t="str">
        <f>$I$7</f>
        <v>Aug.</v>
      </c>
      <c r="J307" s="133" t="str">
        <f>$J$7</f>
        <v>Sep.</v>
      </c>
      <c r="K307" s="133" t="str">
        <f>$K$7</f>
        <v>Oct.</v>
      </c>
      <c r="L307" s="133" t="str">
        <f>$L$7</f>
        <v>Nov.</v>
      </c>
      <c r="M307" s="133" t="str">
        <f>$M$7</f>
        <v>Dec.</v>
      </c>
      <c r="N307" s="257" t="str">
        <f>$N$254</f>
        <v>12 Mo. Avg.</v>
      </c>
      <c r="O307" s="155"/>
    </row>
    <row r="308" spans="1:15" ht="13.95" customHeight="1">
      <c r="A308" s="165">
        <f>$A$7</f>
        <v>2018</v>
      </c>
      <c r="B308" s="166" t="str">
        <f aca="true" t="shared" si="135" ref="B308:M308">IF(ISBLANK(B256),"",B256)</f>
        <v/>
      </c>
      <c r="C308" s="166" t="str">
        <f t="shared" si="135"/>
        <v/>
      </c>
      <c r="D308" s="166" t="str">
        <f t="shared" si="135"/>
        <v/>
      </c>
      <c r="E308" s="166" t="str">
        <f t="shared" si="135"/>
        <v/>
      </c>
      <c r="F308" s="166" t="str">
        <f t="shared" si="135"/>
        <v/>
      </c>
      <c r="G308" s="166" t="str">
        <f t="shared" si="135"/>
        <v/>
      </c>
      <c r="H308" s="166" t="str">
        <f t="shared" si="135"/>
        <v/>
      </c>
      <c r="I308" s="166" t="str">
        <f t="shared" si="135"/>
        <v/>
      </c>
      <c r="J308" s="166" t="str">
        <f t="shared" si="135"/>
        <v/>
      </c>
      <c r="K308" s="166" t="str">
        <f t="shared" si="135"/>
        <v/>
      </c>
      <c r="L308" s="166" t="str">
        <f t="shared" si="135"/>
        <v/>
      </c>
      <c r="M308" s="166" t="str">
        <f t="shared" si="135"/>
        <v/>
      </c>
      <c r="N308" s="168" t="str">
        <f>IF(COUNTIF(B308:M308,"&gt;0")=12,AVERAGE(B308:M308),"")</f>
        <v/>
      </c>
      <c r="O308" s="155"/>
    </row>
    <row r="309" spans="1:15" ht="13.95" customHeight="1">
      <c r="A309" s="159">
        <f>$A$27</f>
        <v>2017</v>
      </c>
      <c r="B309" s="151" t="str">
        <f>IF(ISBLANK(B264),"",B264)</f>
        <v/>
      </c>
      <c r="C309" s="151" t="str">
        <f aca="true" t="shared" si="136" ref="C309:M309">IF(ISBLANK(C264),"",C264)</f>
        <v/>
      </c>
      <c r="D309" s="151" t="str">
        <f t="shared" si="136"/>
        <v/>
      </c>
      <c r="E309" s="151" t="str">
        <f t="shared" si="136"/>
        <v/>
      </c>
      <c r="F309" s="151" t="str">
        <f t="shared" si="136"/>
        <v/>
      </c>
      <c r="G309" s="151" t="str">
        <f t="shared" si="136"/>
        <v/>
      </c>
      <c r="H309" s="151" t="str">
        <f t="shared" si="136"/>
        <v/>
      </c>
      <c r="I309" s="151" t="str">
        <f t="shared" si="136"/>
        <v/>
      </c>
      <c r="J309" s="151" t="str">
        <f t="shared" si="136"/>
        <v/>
      </c>
      <c r="K309" s="151" t="str">
        <f t="shared" si="136"/>
        <v/>
      </c>
      <c r="L309" s="151" t="str">
        <f t="shared" si="136"/>
        <v/>
      </c>
      <c r="M309" s="151" t="str">
        <f t="shared" si="136"/>
        <v/>
      </c>
      <c r="N309" s="168" t="str">
        <f>IF(COUNTIF(B309:M309,"&gt;0")=12,AVERAGE(B309:M309),"")</f>
        <v/>
      </c>
      <c r="O309" s="155"/>
    </row>
    <row r="310" spans="1:15" ht="13.95" customHeight="1">
      <c r="A310" s="159">
        <f>$A$51</f>
        <v>2016</v>
      </c>
      <c r="B310" s="151" t="str">
        <f>IF(ISBLANK(B272),"",B272)</f>
        <v/>
      </c>
      <c r="C310" s="151" t="str">
        <f aca="true" t="shared" si="137" ref="C310:M310">IF(ISBLANK(C272),"",C272)</f>
        <v/>
      </c>
      <c r="D310" s="151" t="str">
        <f t="shared" si="137"/>
        <v/>
      </c>
      <c r="E310" s="151" t="str">
        <f t="shared" si="137"/>
        <v/>
      </c>
      <c r="F310" s="151" t="str">
        <f t="shared" si="137"/>
        <v/>
      </c>
      <c r="G310" s="151" t="str">
        <f t="shared" si="137"/>
        <v/>
      </c>
      <c r="H310" s="151" t="str">
        <f t="shared" si="137"/>
        <v/>
      </c>
      <c r="I310" s="151" t="str">
        <f t="shared" si="137"/>
        <v/>
      </c>
      <c r="J310" s="151" t="str">
        <f t="shared" si="137"/>
        <v/>
      </c>
      <c r="K310" s="151" t="str">
        <f t="shared" si="137"/>
        <v/>
      </c>
      <c r="L310" s="151" t="str">
        <f t="shared" si="137"/>
        <v/>
      </c>
      <c r="M310" s="151" t="str">
        <f t="shared" si="137"/>
        <v/>
      </c>
      <c r="N310" s="168" t="str">
        <f>IF(COUNTIF(B310:M310,"&gt;0")=12,AVERAGE(B310:M310),"")</f>
        <v/>
      </c>
      <c r="O310" s="155"/>
    </row>
    <row r="311" spans="1:15" ht="13.95" customHeight="1" thickBot="1">
      <c r="A311" s="160">
        <f>$A$71</f>
        <v>2015</v>
      </c>
      <c r="B311" s="153" t="str">
        <f>IF(ISBLANK(B280),"",B280)</f>
        <v/>
      </c>
      <c r="C311" s="153" t="str">
        <f aca="true" t="shared" si="138" ref="C311:M311">IF(ISBLANK(C280),"",C280)</f>
        <v/>
      </c>
      <c r="D311" s="153" t="str">
        <f t="shared" si="138"/>
        <v/>
      </c>
      <c r="E311" s="153" t="str">
        <f t="shared" si="138"/>
        <v/>
      </c>
      <c r="F311" s="153" t="str">
        <f t="shared" si="138"/>
        <v/>
      </c>
      <c r="G311" s="153" t="str">
        <f t="shared" si="138"/>
        <v/>
      </c>
      <c r="H311" s="153" t="str">
        <f t="shared" si="138"/>
        <v/>
      </c>
      <c r="I311" s="153" t="str">
        <f t="shared" si="138"/>
        <v/>
      </c>
      <c r="J311" s="153" t="str">
        <f t="shared" si="138"/>
        <v/>
      </c>
      <c r="K311" s="153" t="str">
        <f t="shared" si="138"/>
        <v/>
      </c>
      <c r="L311" s="153" t="str">
        <f t="shared" si="138"/>
        <v/>
      </c>
      <c r="M311" s="153" t="str">
        <f t="shared" si="138"/>
        <v/>
      </c>
      <c r="N311" s="169" t="str">
        <f>IF(COUNTIF(B311:M311,"&gt;0")=12,AVERAGE(B311:M311),"")</f>
        <v/>
      </c>
      <c r="O311" s="155"/>
    </row>
    <row r="312" spans="1:15" ht="13.95" customHeight="1" thickBot="1">
      <c r="A312" s="560" t="str">
        <f>CONCATENATE("Year-Over-Year Changes (",'A  Applicant Info'!$I$37,"th Percentile)")</f>
        <v>Year-Over-Year Changes (85th Percentile)</v>
      </c>
      <c r="B312" s="561"/>
      <c r="C312" s="561"/>
      <c r="D312" s="561"/>
      <c r="E312" s="561"/>
      <c r="F312" s="561"/>
      <c r="G312" s="561"/>
      <c r="H312" s="561"/>
      <c r="I312" s="561"/>
      <c r="J312" s="561"/>
      <c r="K312" s="561"/>
      <c r="L312" s="561"/>
      <c r="M312" s="561"/>
      <c r="N312" s="561"/>
      <c r="O312" s="562"/>
    </row>
    <row r="313" spans="1:15" ht="13.95" customHeight="1">
      <c r="A313" s="167" t="str">
        <f>$A$299</f>
        <v>Comparison Period</v>
      </c>
      <c r="B313" s="133" t="str">
        <f>$B$7</f>
        <v>Jan.</v>
      </c>
      <c r="C313" s="133" t="str">
        <f>$C$7</f>
        <v>Feb.</v>
      </c>
      <c r="D313" s="133" t="str">
        <f>$D$7</f>
        <v>Mar.</v>
      </c>
      <c r="E313" s="133" t="str">
        <f>$E$7</f>
        <v>Apr.</v>
      </c>
      <c r="F313" s="133" t="str">
        <f>$F$7</f>
        <v>May</v>
      </c>
      <c r="G313" s="133" t="str">
        <f>$G$7</f>
        <v>Jun.</v>
      </c>
      <c r="H313" s="133" t="str">
        <f>$H$7</f>
        <v>Jul.</v>
      </c>
      <c r="I313" s="133" t="str">
        <f>$I$7</f>
        <v>Aug.</v>
      </c>
      <c r="J313" s="133" t="str">
        <f>$J$7</f>
        <v>Sep.</v>
      </c>
      <c r="K313" s="133" t="str">
        <f>$K$7</f>
        <v>Oct.</v>
      </c>
      <c r="L313" s="133" t="str">
        <f>$L$7</f>
        <v>Nov.</v>
      </c>
      <c r="M313" s="133" t="str">
        <f>$M$7</f>
        <v>Dec.</v>
      </c>
      <c r="N313" s="161" t="str">
        <f>$N$299</f>
        <v>Changes*</v>
      </c>
      <c r="O313" s="254" t="str">
        <f>$O$299</f>
        <v>*weighted</v>
      </c>
    </row>
    <row r="314" spans="1:15" ht="13.95" customHeight="1">
      <c r="A314" s="165" t="str">
        <f>CONCATENATE(A309," to ",A308)</f>
        <v>2017 to 2018</v>
      </c>
      <c r="B314" s="171" t="str">
        <f aca="true" t="shared" si="139" ref="B314:M314">IF(ISERROR((B308-B309)/B309),"",(B308-B309)/B309)</f>
        <v/>
      </c>
      <c r="C314" s="171" t="str">
        <f t="shared" si="139"/>
        <v/>
      </c>
      <c r="D314" s="171" t="str">
        <f t="shared" si="139"/>
        <v/>
      </c>
      <c r="E314" s="171" t="str">
        <f t="shared" si="139"/>
        <v/>
      </c>
      <c r="F314" s="171" t="str">
        <f t="shared" si="139"/>
        <v/>
      </c>
      <c r="G314" s="171" t="str">
        <f t="shared" si="139"/>
        <v/>
      </c>
      <c r="H314" s="171" t="str">
        <f t="shared" si="139"/>
        <v/>
      </c>
      <c r="I314" s="171" t="str">
        <f t="shared" si="139"/>
        <v/>
      </c>
      <c r="J314" s="171" t="str">
        <f t="shared" si="139"/>
        <v/>
      </c>
      <c r="K314" s="171" t="str">
        <f t="shared" si="139"/>
        <v/>
      </c>
      <c r="L314" s="171" t="str">
        <f t="shared" si="139"/>
        <v/>
      </c>
      <c r="M314" s="171" t="str">
        <f t="shared" si="139"/>
        <v/>
      </c>
      <c r="N314" s="173" t="str">
        <f>IF(ISERROR((AVERAGE(B314:M314))/12*COUNT(B314:M314)),"",(AVERAGE(B314:M314))/12*COUNT(B314:M314))</f>
        <v/>
      </c>
      <c r="O314" s="155"/>
    </row>
    <row r="315" spans="1:15" ht="13.95" customHeight="1">
      <c r="A315" s="159" t="str">
        <f>CONCATENATE(A310," to ",A309)</f>
        <v>2016 to 2017</v>
      </c>
      <c r="B315" s="158" t="str">
        <f aca="true" t="shared" si="140" ref="B315:M315">IF(ISERROR((B309-B310)/B310),"",(B309-B310)/B310)</f>
        <v/>
      </c>
      <c r="C315" s="158" t="str">
        <f t="shared" si="140"/>
        <v/>
      </c>
      <c r="D315" s="158" t="str">
        <f t="shared" si="140"/>
        <v/>
      </c>
      <c r="E315" s="158" t="str">
        <f t="shared" si="140"/>
        <v/>
      </c>
      <c r="F315" s="158" t="str">
        <f t="shared" si="140"/>
        <v/>
      </c>
      <c r="G315" s="158" t="str">
        <f t="shared" si="140"/>
        <v/>
      </c>
      <c r="H315" s="158" t="str">
        <f t="shared" si="140"/>
        <v/>
      </c>
      <c r="I315" s="158" t="str">
        <f t="shared" si="140"/>
        <v/>
      </c>
      <c r="J315" s="158" t="str">
        <f t="shared" si="140"/>
        <v/>
      </c>
      <c r="K315" s="158" t="str">
        <f t="shared" si="140"/>
        <v/>
      </c>
      <c r="L315" s="158" t="str">
        <f t="shared" si="140"/>
        <v/>
      </c>
      <c r="M315" s="158" t="str">
        <f t="shared" si="140"/>
        <v/>
      </c>
      <c r="N315" s="173" t="str">
        <f>IF(ISERROR((AVERAGE(B315:M315))/12*COUNT(B315:M315)),"",(AVERAGE(B315:M315))/12*COUNT(B315:M315))</f>
        <v/>
      </c>
      <c r="O315" s="155"/>
    </row>
    <row r="316" spans="1:15" ht="13.95" customHeight="1" thickBot="1">
      <c r="A316" s="160" t="str">
        <f>CONCATENATE(A311," to ",A310)</f>
        <v>2015 to 2016</v>
      </c>
      <c r="B316" s="136" t="str">
        <f aca="true" t="shared" si="141" ref="B316:M316">IF(ISERROR((B310-B311)/B311),"",(B310-B311)/B311)</f>
        <v/>
      </c>
      <c r="C316" s="136" t="str">
        <f t="shared" si="141"/>
        <v/>
      </c>
      <c r="D316" s="136" t="str">
        <f t="shared" si="141"/>
        <v/>
      </c>
      <c r="E316" s="136" t="str">
        <f t="shared" si="141"/>
        <v/>
      </c>
      <c r="F316" s="136" t="str">
        <f t="shared" si="141"/>
        <v/>
      </c>
      <c r="G316" s="136" t="str">
        <f t="shared" si="141"/>
        <v/>
      </c>
      <c r="H316" s="136" t="str">
        <f t="shared" si="141"/>
        <v/>
      </c>
      <c r="I316" s="136" t="str">
        <f t="shared" si="141"/>
        <v/>
      </c>
      <c r="J316" s="136" t="str">
        <f t="shared" si="141"/>
        <v/>
      </c>
      <c r="K316" s="136" t="str">
        <f t="shared" si="141"/>
        <v/>
      </c>
      <c r="L316" s="136" t="str">
        <f t="shared" si="141"/>
        <v/>
      </c>
      <c r="M316" s="136" t="str">
        <f t="shared" si="141"/>
        <v/>
      </c>
      <c r="N316" s="256" t="str">
        <f>IF(ISERROR((AVERAGE(B316:M316))/12*COUNT(B316:M316)),"",(AVERAGE(B316:M316))/12*COUNT(B316:M316))</f>
        <v/>
      </c>
      <c r="O316" s="155"/>
    </row>
    <row r="317" spans="1:15" ht="13.95" customHeight="1" thickBot="1">
      <c r="A317" s="566" t="s">
        <v>14</v>
      </c>
      <c r="B317" s="567"/>
      <c r="C317" s="154">
        <f>COUNTIF(B308:M311,"&gt;0")</f>
        <v>0</v>
      </c>
      <c r="D317" s="553" t="s">
        <v>15</v>
      </c>
      <c r="E317" s="556"/>
      <c r="F317" s="556"/>
      <c r="G317" s="154">
        <f>COUNT(B314:M316)</f>
        <v>0</v>
      </c>
      <c r="H317" s="553"/>
      <c r="I317" s="554"/>
      <c r="J317" s="156"/>
      <c r="K317" s="555" t="str">
        <f aca="true" t="shared" si="142" ref="K317">$K$303</f>
        <v>Total Change:</v>
      </c>
      <c r="L317" s="554"/>
      <c r="M317" s="554"/>
      <c r="N317" s="255">
        <f>SUM(N314:N316)</f>
        <v>0</v>
      </c>
      <c r="O317" s="157"/>
    </row>
    <row r="318" spans="1:15" ht="13.95" customHeight="1">
      <c r="A318" s="551"/>
      <c r="B318" s="552"/>
      <c r="C318" s="552"/>
      <c r="D318" s="552"/>
      <c r="E318" s="552"/>
      <c r="F318" s="552"/>
      <c r="G318" s="552"/>
      <c r="H318" s="552"/>
      <c r="I318" s="552"/>
      <c r="J318" s="552"/>
      <c r="K318" s="552"/>
      <c r="L318" s="552"/>
      <c r="M318" s="552"/>
      <c r="N318" s="552"/>
      <c r="O318" s="552" t="str">
        <f>IF(COUNTIF(B318:M318,"&gt;0")=12,SUM(B318:M318),"")</f>
        <v/>
      </c>
    </row>
    <row r="319" spans="1:15" ht="13.95" customHeight="1">
      <c r="A319" s="14"/>
      <c r="B319" s="14"/>
      <c r="C319" s="14"/>
      <c r="D319" s="14"/>
      <c r="E319" s="14"/>
      <c r="F319" s="14"/>
      <c r="G319" s="14"/>
      <c r="H319" s="14"/>
      <c r="I319" s="14"/>
      <c r="J319" s="14"/>
      <c r="K319" s="14"/>
      <c r="L319" s="14"/>
      <c r="M319" s="14"/>
      <c r="N319" s="14"/>
      <c r="O319" s="15"/>
    </row>
    <row r="320" spans="1:15" ht="13.95" customHeight="1">
      <c r="A320" s="7" t="s">
        <v>74</v>
      </c>
      <c r="B320" s="14"/>
      <c r="C320" s="14"/>
      <c r="D320" s="14"/>
      <c r="E320" s="14"/>
      <c r="F320" s="14"/>
      <c r="G320" s="304" t="s">
        <v>103</v>
      </c>
      <c r="H320" s="14"/>
      <c r="I320" s="14"/>
      <c r="J320" s="14"/>
      <c r="K320" s="14"/>
      <c r="L320" s="14"/>
      <c r="M320" s="14"/>
      <c r="N320" s="14"/>
      <c r="O320" s="308" t="str">
        <f>$O$3</f>
        <v>sedans &amp; other regular taxis only</v>
      </c>
    </row>
    <row r="321" spans="1:15" ht="6" customHeight="1" thickBot="1">
      <c r="A321" s="14"/>
      <c r="B321" s="14"/>
      <c r="C321" s="14"/>
      <c r="D321" s="14"/>
      <c r="E321" s="14"/>
      <c r="F321" s="14"/>
      <c r="G321" s="14"/>
      <c r="H321" s="14"/>
      <c r="I321" s="14"/>
      <c r="J321" s="14"/>
      <c r="K321" s="14"/>
      <c r="L321" s="14"/>
      <c r="M321" s="14"/>
      <c r="N321" s="14"/>
      <c r="O321" s="15"/>
    </row>
    <row r="322" spans="1:15" ht="13.95" customHeight="1" thickBot="1">
      <c r="A322" s="10" t="s">
        <v>12</v>
      </c>
      <c r="B322" s="563" t="str">
        <f>'A  Applicant Info'!$E$3</f>
        <v>XYZ Taxi Ltd.</v>
      </c>
      <c r="C322" s="564"/>
      <c r="D322" s="564"/>
      <c r="E322" s="564"/>
      <c r="F322" s="564"/>
      <c r="G322" s="565"/>
      <c r="H322" s="16"/>
      <c r="I322" s="17"/>
      <c r="J322" s="11" t="s">
        <v>13</v>
      </c>
      <c r="K322" s="563">
        <f>'A  Applicant Info'!$L$3</f>
        <v>1</v>
      </c>
      <c r="L322" s="564"/>
      <c r="M322" s="564"/>
      <c r="N322" s="565"/>
      <c r="O322" s="16"/>
    </row>
    <row r="323" spans="1:15" ht="9" customHeight="1" thickBot="1">
      <c r="A323" s="14"/>
      <c r="B323" s="14"/>
      <c r="C323" s="14"/>
      <c r="D323" s="14"/>
      <c r="E323" s="14"/>
      <c r="F323" s="14"/>
      <c r="G323" s="14"/>
      <c r="H323" s="14"/>
      <c r="I323" s="14"/>
      <c r="J323" s="14"/>
      <c r="K323" s="14"/>
      <c r="L323" s="14"/>
      <c r="M323" s="14"/>
      <c r="N323" s="14"/>
      <c r="O323" s="15"/>
    </row>
    <row r="324" spans="1:15" ht="13.95" customHeight="1">
      <c r="A324" s="557" t="str">
        <f>$A$22</f>
        <v>Pickup &lt; 10 minutes</v>
      </c>
      <c r="B324" s="558"/>
      <c r="C324" s="558"/>
      <c r="D324" s="558"/>
      <c r="E324" s="558"/>
      <c r="F324" s="558"/>
      <c r="G324" s="558"/>
      <c r="H324" s="558"/>
      <c r="I324" s="558"/>
      <c r="J324" s="558"/>
      <c r="K324" s="558"/>
      <c r="L324" s="558"/>
      <c r="M324" s="558"/>
      <c r="N324" s="558"/>
      <c r="O324" s="559"/>
    </row>
    <row r="325" spans="1:15" ht="13.95" customHeight="1" thickBot="1">
      <c r="A325" s="560" t="str">
        <f>CONCATENATE("Volume of Monthly Trips (",$A$22,")")</f>
        <v>Volume of Monthly Trips (Pickup &lt; 10 minutes)</v>
      </c>
      <c r="B325" s="561"/>
      <c r="C325" s="561"/>
      <c r="D325" s="561"/>
      <c r="E325" s="561"/>
      <c r="F325" s="561"/>
      <c r="G325" s="561"/>
      <c r="H325" s="561"/>
      <c r="I325" s="561"/>
      <c r="J325" s="561"/>
      <c r="K325" s="561"/>
      <c r="L325" s="561"/>
      <c r="M325" s="561"/>
      <c r="N325" s="561"/>
      <c r="O325" s="562"/>
    </row>
    <row r="326" spans="1:15" ht="13.95" customHeight="1">
      <c r="A326" s="167" t="str">
        <f>$A$293</f>
        <v>Period</v>
      </c>
      <c r="B326" s="133" t="str">
        <f>$B$7</f>
        <v>Jan.</v>
      </c>
      <c r="C326" s="133" t="str">
        <f>$C$7</f>
        <v>Feb.</v>
      </c>
      <c r="D326" s="133" t="str">
        <f>$D$7</f>
        <v>Mar.</v>
      </c>
      <c r="E326" s="133" t="str">
        <f>$E$7</f>
        <v>Apr.</v>
      </c>
      <c r="F326" s="133" t="str">
        <f>$F$7</f>
        <v>May</v>
      </c>
      <c r="G326" s="133" t="str">
        <f>$G$7</f>
        <v>Jun.</v>
      </c>
      <c r="H326" s="133" t="str">
        <f>$H$7</f>
        <v>Jul.</v>
      </c>
      <c r="I326" s="133" t="str">
        <f>$I$7</f>
        <v>Aug.</v>
      </c>
      <c r="J326" s="133" t="str">
        <f>$J$7</f>
        <v>Sep.</v>
      </c>
      <c r="K326" s="133" t="str">
        <f>$K$7</f>
        <v>Oct.</v>
      </c>
      <c r="L326" s="133" t="str">
        <f>$L$7</f>
        <v>Nov.</v>
      </c>
      <c r="M326" s="133" t="str">
        <f>$M$7</f>
        <v>Dec.</v>
      </c>
      <c r="N326" s="275" t="str">
        <f>$N$254</f>
        <v>12 Mo. Avg.</v>
      </c>
      <c r="O326" s="257" t="s">
        <v>34</v>
      </c>
    </row>
    <row r="327" spans="1:15" ht="13.95" customHeight="1">
      <c r="A327" s="165">
        <f>$A$7</f>
        <v>2018</v>
      </c>
      <c r="B327" s="300" t="str">
        <f aca="true" t="shared" si="143" ref="B327:M327">IF(ISBLANK(B22),"",B22)</f>
        <v/>
      </c>
      <c r="C327" s="300" t="str">
        <f t="shared" si="143"/>
        <v/>
      </c>
      <c r="D327" s="300" t="str">
        <f t="shared" si="143"/>
        <v/>
      </c>
      <c r="E327" s="300" t="str">
        <f t="shared" si="143"/>
        <v/>
      </c>
      <c r="F327" s="300" t="str">
        <f t="shared" si="143"/>
        <v/>
      </c>
      <c r="G327" s="300" t="str">
        <f t="shared" si="143"/>
        <v/>
      </c>
      <c r="H327" s="300" t="str">
        <f t="shared" si="143"/>
        <v/>
      </c>
      <c r="I327" s="300" t="str">
        <f t="shared" si="143"/>
        <v/>
      </c>
      <c r="J327" s="300" t="str">
        <f t="shared" si="143"/>
        <v/>
      </c>
      <c r="K327" s="300" t="str">
        <f t="shared" si="143"/>
        <v/>
      </c>
      <c r="L327" s="300" t="str">
        <f t="shared" si="143"/>
        <v/>
      </c>
      <c r="M327" s="300" t="str">
        <f t="shared" si="143"/>
        <v/>
      </c>
      <c r="N327" s="305" t="str">
        <f>IF(COUNTIF(B327:M327,"&gt;0")=12,AVERAGE(B327:M327),"")</f>
        <v/>
      </c>
      <c r="O327" s="229" t="str">
        <f>$O$22</f>
        <v/>
      </c>
    </row>
    <row r="328" spans="1:15" ht="13.95" customHeight="1">
      <c r="A328" s="159">
        <f>$A$27</f>
        <v>2017</v>
      </c>
      <c r="B328" s="301" t="str">
        <f aca="true" t="shared" si="144" ref="B328:M328">IF(ISBLANK(B42),"",B42)</f>
        <v/>
      </c>
      <c r="C328" s="301" t="str">
        <f t="shared" si="144"/>
        <v/>
      </c>
      <c r="D328" s="301" t="str">
        <f t="shared" si="144"/>
        <v/>
      </c>
      <c r="E328" s="301" t="str">
        <f t="shared" si="144"/>
        <v/>
      </c>
      <c r="F328" s="301" t="str">
        <f t="shared" si="144"/>
        <v/>
      </c>
      <c r="G328" s="301" t="str">
        <f t="shared" si="144"/>
        <v/>
      </c>
      <c r="H328" s="301" t="str">
        <f t="shared" si="144"/>
        <v/>
      </c>
      <c r="I328" s="301" t="str">
        <f t="shared" si="144"/>
        <v/>
      </c>
      <c r="J328" s="301" t="str">
        <f t="shared" si="144"/>
        <v/>
      </c>
      <c r="K328" s="301" t="str">
        <f t="shared" si="144"/>
        <v/>
      </c>
      <c r="L328" s="301" t="str">
        <f t="shared" si="144"/>
        <v/>
      </c>
      <c r="M328" s="301" t="str">
        <f t="shared" si="144"/>
        <v/>
      </c>
      <c r="N328" s="305" t="str">
        <f>IF(COUNTIF(B328:M328,"&gt;0")=12,AVERAGE(B328:M328),"")</f>
        <v/>
      </c>
      <c r="O328" s="229" t="str">
        <f>$O$42</f>
        <v/>
      </c>
    </row>
    <row r="329" spans="1:15" ht="13.95" customHeight="1">
      <c r="A329" s="159">
        <f>$A$51</f>
        <v>2016</v>
      </c>
      <c r="B329" s="301" t="str">
        <f aca="true" t="shared" si="145" ref="B329:M329">IF(ISBLANK(B66),"",B66)</f>
        <v/>
      </c>
      <c r="C329" s="301" t="str">
        <f t="shared" si="145"/>
        <v/>
      </c>
      <c r="D329" s="301" t="str">
        <f t="shared" si="145"/>
        <v/>
      </c>
      <c r="E329" s="301" t="str">
        <f t="shared" si="145"/>
        <v/>
      </c>
      <c r="F329" s="301" t="str">
        <f t="shared" si="145"/>
        <v/>
      </c>
      <c r="G329" s="301" t="str">
        <f t="shared" si="145"/>
        <v/>
      </c>
      <c r="H329" s="301" t="str">
        <f t="shared" si="145"/>
        <v/>
      </c>
      <c r="I329" s="301" t="str">
        <f t="shared" si="145"/>
        <v/>
      </c>
      <c r="J329" s="301" t="str">
        <f t="shared" si="145"/>
        <v/>
      </c>
      <c r="K329" s="301" t="str">
        <f t="shared" si="145"/>
        <v/>
      </c>
      <c r="L329" s="301" t="str">
        <f t="shared" si="145"/>
        <v/>
      </c>
      <c r="M329" s="301" t="str">
        <f t="shared" si="145"/>
        <v/>
      </c>
      <c r="N329" s="305" t="str">
        <f>IF(COUNTIF(B329:M329,"&gt;0")=12,AVERAGE(B329:M329),"")</f>
        <v/>
      </c>
      <c r="O329" s="229" t="str">
        <f>$O$66</f>
        <v/>
      </c>
    </row>
    <row r="330" spans="1:15" ht="13.95" customHeight="1" thickBot="1">
      <c r="A330" s="160">
        <f>$A$71</f>
        <v>2015</v>
      </c>
      <c r="B330" s="302" t="str">
        <f aca="true" t="shared" si="146" ref="B330:M330">IF(ISBLANK(B86),"",B86)</f>
        <v/>
      </c>
      <c r="C330" s="302" t="str">
        <f t="shared" si="146"/>
        <v/>
      </c>
      <c r="D330" s="302" t="str">
        <f t="shared" si="146"/>
        <v/>
      </c>
      <c r="E330" s="302" t="str">
        <f t="shared" si="146"/>
        <v/>
      </c>
      <c r="F330" s="302" t="str">
        <f t="shared" si="146"/>
        <v/>
      </c>
      <c r="G330" s="302" t="str">
        <f t="shared" si="146"/>
        <v/>
      </c>
      <c r="H330" s="302" t="str">
        <f t="shared" si="146"/>
        <v/>
      </c>
      <c r="I330" s="302" t="str">
        <f t="shared" si="146"/>
        <v/>
      </c>
      <c r="J330" s="302" t="str">
        <f t="shared" si="146"/>
        <v/>
      </c>
      <c r="K330" s="302" t="str">
        <f t="shared" si="146"/>
        <v/>
      </c>
      <c r="L330" s="302" t="str">
        <f t="shared" si="146"/>
        <v/>
      </c>
      <c r="M330" s="302" t="str">
        <f t="shared" si="146"/>
        <v/>
      </c>
      <c r="N330" s="306" t="str">
        <f>IF(COUNTIF(B330:M330,"&gt;0")=12,AVERAGE(B330:M330),"")</f>
        <v/>
      </c>
      <c r="O330" s="230" t="str">
        <f>$O$86</f>
        <v/>
      </c>
    </row>
    <row r="331" spans="1:15" ht="13.95" customHeight="1" thickBot="1">
      <c r="A331" s="560" t="str">
        <f>CONCATENATE("Year-Over-Year Changes for the '",$A$22,"' Category in Sheet B-8")</f>
        <v>Year-Over-Year Changes for the 'Pickup &lt; 10 minutes' Category in Sheet B-8</v>
      </c>
      <c r="B331" s="561"/>
      <c r="C331" s="561"/>
      <c r="D331" s="561"/>
      <c r="E331" s="561"/>
      <c r="F331" s="561"/>
      <c r="G331" s="561"/>
      <c r="H331" s="561"/>
      <c r="I331" s="561"/>
      <c r="J331" s="561"/>
      <c r="K331" s="561"/>
      <c r="L331" s="561"/>
      <c r="M331" s="561"/>
      <c r="N331" s="561"/>
      <c r="O331" s="562"/>
    </row>
    <row r="332" spans="1:15" ht="13.95" customHeight="1">
      <c r="A332" s="167" t="s">
        <v>42</v>
      </c>
      <c r="B332" s="133" t="str">
        <f>$B$7</f>
        <v>Jan.</v>
      </c>
      <c r="C332" s="133" t="str">
        <f>$C$7</f>
        <v>Feb.</v>
      </c>
      <c r="D332" s="133" t="str">
        <f>$D$7</f>
        <v>Mar.</v>
      </c>
      <c r="E332" s="133" t="str">
        <f>$E$7</f>
        <v>Apr.</v>
      </c>
      <c r="F332" s="133" t="str">
        <f>$F$7</f>
        <v>May</v>
      </c>
      <c r="G332" s="133" t="str">
        <f>$G$7</f>
        <v>Jun.</v>
      </c>
      <c r="H332" s="133" t="str">
        <f>$H$7</f>
        <v>Jul.</v>
      </c>
      <c r="I332" s="133" t="str">
        <f>$I$7</f>
        <v>Aug.</v>
      </c>
      <c r="J332" s="133" t="str">
        <f>$J$7</f>
        <v>Sep.</v>
      </c>
      <c r="K332" s="133" t="str">
        <f>$K$7</f>
        <v>Oct.</v>
      </c>
      <c r="L332" s="133" t="str">
        <f>$L$7</f>
        <v>Nov.</v>
      </c>
      <c r="M332" s="133" t="str">
        <f>$M$7</f>
        <v>Dec.</v>
      </c>
      <c r="N332" s="161" t="str">
        <f>$N$299</f>
        <v>Changes*</v>
      </c>
      <c r="O332" s="254" t="str">
        <f>$O$299</f>
        <v>*weighted</v>
      </c>
    </row>
    <row r="333" spans="1:15" ht="13.95" customHeight="1">
      <c r="A333" s="165" t="str">
        <f>CONCATENATE(A328," to ",A327)</f>
        <v>2017 to 2018</v>
      </c>
      <c r="B333" s="258" t="str">
        <f>IF(OR(COUNTBLANK(B257)&gt;0,COUNTBLANK(B265)),"",B257-B265)</f>
        <v/>
      </c>
      <c r="C333" s="171" t="str">
        <f aca="true" t="shared" si="147" ref="C333:M333">IF(OR(COUNTBLANK(C257)&gt;0,COUNTBLANK(C265)),"",C257-C265)</f>
        <v/>
      </c>
      <c r="D333" s="171" t="str">
        <f t="shared" si="147"/>
        <v/>
      </c>
      <c r="E333" s="171" t="str">
        <f t="shared" si="147"/>
        <v/>
      </c>
      <c r="F333" s="171" t="str">
        <f t="shared" si="147"/>
        <v/>
      </c>
      <c r="G333" s="171" t="str">
        <f t="shared" si="147"/>
        <v/>
      </c>
      <c r="H333" s="171" t="str">
        <f t="shared" si="147"/>
        <v/>
      </c>
      <c r="I333" s="171" t="str">
        <f t="shared" si="147"/>
        <v/>
      </c>
      <c r="J333" s="171" t="str">
        <f t="shared" si="147"/>
        <v/>
      </c>
      <c r="K333" s="171" t="str">
        <f t="shared" si="147"/>
        <v/>
      </c>
      <c r="L333" s="171" t="str">
        <f t="shared" si="147"/>
        <v/>
      </c>
      <c r="M333" s="171" t="str">
        <f t="shared" si="147"/>
        <v/>
      </c>
      <c r="N333" s="173" t="str">
        <f>IF(ISERROR((AVERAGE(B333:M333))/12*COUNT(B333:M333)),"",(AVERAGE(B333:M333))/12*COUNT(B333:M333))</f>
        <v/>
      </c>
      <c r="O333" s="174"/>
    </row>
    <row r="334" spans="1:15" ht="13.95" customHeight="1">
      <c r="A334" s="159" t="str">
        <f>CONCATENATE(A329," to ",A328)</f>
        <v>2016 to 2017</v>
      </c>
      <c r="B334" s="158" t="str">
        <f>IF(OR(COUNTBLANK(B265)&gt;0,COUNTBLANK(B273)),"",B265-B273)</f>
        <v/>
      </c>
      <c r="C334" s="158" t="str">
        <f aca="true" t="shared" si="148" ref="C334:M334">IF(OR(COUNTBLANK(C265)&gt;0,COUNTBLANK(C273)),"",C265-C273)</f>
        <v/>
      </c>
      <c r="D334" s="158" t="str">
        <f t="shared" si="148"/>
        <v/>
      </c>
      <c r="E334" s="158" t="str">
        <f t="shared" si="148"/>
        <v/>
      </c>
      <c r="F334" s="158" t="str">
        <f t="shared" si="148"/>
        <v/>
      </c>
      <c r="G334" s="158" t="str">
        <f t="shared" si="148"/>
        <v/>
      </c>
      <c r="H334" s="158" t="str">
        <f t="shared" si="148"/>
        <v/>
      </c>
      <c r="I334" s="158" t="str">
        <f t="shared" si="148"/>
        <v/>
      </c>
      <c r="J334" s="158" t="str">
        <f t="shared" si="148"/>
        <v/>
      </c>
      <c r="K334" s="158" t="str">
        <f t="shared" si="148"/>
        <v/>
      </c>
      <c r="L334" s="158" t="str">
        <f t="shared" si="148"/>
        <v/>
      </c>
      <c r="M334" s="158" t="str">
        <f t="shared" si="148"/>
        <v/>
      </c>
      <c r="N334" s="173" t="str">
        <f>IF(ISERROR((AVERAGE(B334:M334))/12*COUNT(B334:M334)),"",(AVERAGE(B334:M334))/12*COUNT(B334:M334))</f>
        <v/>
      </c>
      <c r="O334" s="174"/>
    </row>
    <row r="335" spans="1:15" ht="13.95" customHeight="1" thickBot="1">
      <c r="A335" s="160" t="str">
        <f>CONCATENATE(A330," to ",A329)</f>
        <v>2015 to 2016</v>
      </c>
      <c r="B335" s="136" t="str">
        <f>IF(OR(COUNTBLANK(B273)&gt;0,COUNTBLANK(B281)),"",B273-B281)</f>
        <v/>
      </c>
      <c r="C335" s="136" t="str">
        <f aca="true" t="shared" si="149" ref="C335:M335">IF(OR(COUNTBLANK(C273)&gt;0,COUNTBLANK(C281)),"",C273-C281)</f>
        <v/>
      </c>
      <c r="D335" s="136" t="str">
        <f t="shared" si="149"/>
        <v/>
      </c>
      <c r="E335" s="136" t="str">
        <f t="shared" si="149"/>
        <v/>
      </c>
      <c r="F335" s="136" t="str">
        <f t="shared" si="149"/>
        <v/>
      </c>
      <c r="G335" s="136" t="str">
        <f t="shared" si="149"/>
        <v/>
      </c>
      <c r="H335" s="136" t="str">
        <f t="shared" si="149"/>
        <v/>
      </c>
      <c r="I335" s="136" t="str">
        <f t="shared" si="149"/>
        <v/>
      </c>
      <c r="J335" s="136" t="str">
        <f t="shared" si="149"/>
        <v/>
      </c>
      <c r="K335" s="136" t="str">
        <f t="shared" si="149"/>
        <v/>
      </c>
      <c r="L335" s="136" t="str">
        <f t="shared" si="149"/>
        <v/>
      </c>
      <c r="M335" s="136" t="str">
        <f t="shared" si="149"/>
        <v/>
      </c>
      <c r="N335" s="256" t="str">
        <f>IF(ISERROR((AVERAGE(B335:M335))/12*COUNT(B335:M335)),"",(AVERAGE(B335:M335))/12*COUNT(B335:M335))</f>
        <v/>
      </c>
      <c r="O335" s="174"/>
    </row>
    <row r="336" spans="1:15" ht="13.95" customHeight="1" thickBot="1">
      <c r="A336" s="566" t="s">
        <v>14</v>
      </c>
      <c r="B336" s="567"/>
      <c r="C336" s="154">
        <f>COUNTIF(B327:M330,"&gt;0")</f>
        <v>0</v>
      </c>
      <c r="D336" s="553" t="s">
        <v>15</v>
      </c>
      <c r="E336" s="556"/>
      <c r="F336" s="556"/>
      <c r="G336" s="154">
        <f>COUNT(B333:M335)</f>
        <v>0</v>
      </c>
      <c r="H336" s="553"/>
      <c r="I336" s="554"/>
      <c r="J336" s="156"/>
      <c r="K336" s="555" t="str">
        <f aca="true" t="shared" si="150" ref="K336">$K$303</f>
        <v>Total Change:</v>
      </c>
      <c r="L336" s="554"/>
      <c r="M336" s="554"/>
      <c r="N336" s="255">
        <f>SUM(N333:N335)</f>
        <v>0</v>
      </c>
      <c r="O336" s="157"/>
    </row>
    <row r="337" spans="1:15" ht="13.95" customHeight="1" thickBot="1">
      <c r="A337" s="551"/>
      <c r="B337" s="552"/>
      <c r="C337" s="552"/>
      <c r="D337" s="552"/>
      <c r="E337" s="552"/>
      <c r="F337" s="552"/>
      <c r="G337" s="552"/>
      <c r="H337" s="552"/>
      <c r="I337" s="552"/>
      <c r="J337" s="552"/>
      <c r="K337" s="552"/>
      <c r="L337" s="552"/>
      <c r="M337" s="552"/>
      <c r="N337" s="552"/>
      <c r="O337" s="552" t="str">
        <f>IF(COUNTIF(B337:M337,"&gt;0")=12,SUM(B337:M337),"")</f>
        <v/>
      </c>
    </row>
    <row r="338" spans="1:15" ht="13.95" customHeight="1">
      <c r="A338" s="557" t="str">
        <f>$A$23</f>
        <v>Pickup in 10 to 15 minutes</v>
      </c>
      <c r="B338" s="558"/>
      <c r="C338" s="558"/>
      <c r="D338" s="558"/>
      <c r="E338" s="558"/>
      <c r="F338" s="558"/>
      <c r="G338" s="558"/>
      <c r="H338" s="558"/>
      <c r="I338" s="558"/>
      <c r="J338" s="558"/>
      <c r="K338" s="558"/>
      <c r="L338" s="558"/>
      <c r="M338" s="558"/>
      <c r="N338" s="558"/>
      <c r="O338" s="559"/>
    </row>
    <row r="339" spans="1:15" ht="13.95" customHeight="1" thickBot="1">
      <c r="A339" s="560" t="str">
        <f>CONCATENATE("Volume of Monthly Trips (",$A$23,")")</f>
        <v>Volume of Monthly Trips (Pickup in 10 to 15 minutes)</v>
      </c>
      <c r="B339" s="561"/>
      <c r="C339" s="561"/>
      <c r="D339" s="561"/>
      <c r="E339" s="561"/>
      <c r="F339" s="561"/>
      <c r="G339" s="561"/>
      <c r="H339" s="561"/>
      <c r="I339" s="561"/>
      <c r="J339" s="561"/>
      <c r="K339" s="561"/>
      <c r="L339" s="561"/>
      <c r="M339" s="561"/>
      <c r="N339" s="561"/>
      <c r="O339" s="562"/>
    </row>
    <row r="340" spans="1:15" ht="13.95" customHeight="1">
      <c r="A340" s="167" t="str">
        <f>$A$293</f>
        <v>Period</v>
      </c>
      <c r="B340" s="133" t="str">
        <f>$B$7</f>
        <v>Jan.</v>
      </c>
      <c r="C340" s="133" t="str">
        <f>$C$7</f>
        <v>Feb.</v>
      </c>
      <c r="D340" s="133" t="str">
        <f>$D$7</f>
        <v>Mar.</v>
      </c>
      <c r="E340" s="133" t="str">
        <f>$E$7</f>
        <v>Apr.</v>
      </c>
      <c r="F340" s="133" t="str">
        <f>$F$7</f>
        <v>May</v>
      </c>
      <c r="G340" s="133" t="str">
        <f>$G$7</f>
        <v>Jun.</v>
      </c>
      <c r="H340" s="133" t="str">
        <f>$H$7</f>
        <v>Jul.</v>
      </c>
      <c r="I340" s="133" t="str">
        <f>$I$7</f>
        <v>Aug.</v>
      </c>
      <c r="J340" s="133" t="str">
        <f>$J$7</f>
        <v>Sep.</v>
      </c>
      <c r="K340" s="133" t="str">
        <f>$K$7</f>
        <v>Oct.</v>
      </c>
      <c r="L340" s="133" t="str">
        <f>$L$7</f>
        <v>Nov.</v>
      </c>
      <c r="M340" s="133" t="str">
        <f>$M$7</f>
        <v>Dec.</v>
      </c>
      <c r="N340" s="275" t="str">
        <f>$N$254</f>
        <v>12 Mo. Avg.</v>
      </c>
      <c r="O340" s="257" t="str">
        <f>$O$326</f>
        <v>Portion</v>
      </c>
    </row>
    <row r="341" spans="1:15" ht="13.95" customHeight="1">
      <c r="A341" s="165">
        <f>$A$7</f>
        <v>2018</v>
      </c>
      <c r="B341" s="300" t="str">
        <f aca="true" t="shared" si="151" ref="B341:M341">IF(ISBLANK(B23),"",B23)</f>
        <v/>
      </c>
      <c r="C341" s="300" t="str">
        <f t="shared" si="151"/>
        <v/>
      </c>
      <c r="D341" s="300" t="str">
        <f t="shared" si="151"/>
        <v/>
      </c>
      <c r="E341" s="300" t="str">
        <f t="shared" si="151"/>
        <v/>
      </c>
      <c r="F341" s="300" t="str">
        <f t="shared" si="151"/>
        <v/>
      </c>
      <c r="G341" s="300" t="str">
        <f t="shared" si="151"/>
        <v/>
      </c>
      <c r="H341" s="300" t="str">
        <f t="shared" si="151"/>
        <v/>
      </c>
      <c r="I341" s="300" t="str">
        <f t="shared" si="151"/>
        <v/>
      </c>
      <c r="J341" s="300" t="str">
        <f t="shared" si="151"/>
        <v/>
      </c>
      <c r="K341" s="300" t="str">
        <f t="shared" si="151"/>
        <v/>
      </c>
      <c r="L341" s="300" t="str">
        <f t="shared" si="151"/>
        <v/>
      </c>
      <c r="M341" s="300" t="str">
        <f t="shared" si="151"/>
        <v/>
      </c>
      <c r="N341" s="305" t="str">
        <f>IF(COUNTIF(B341:M341,"&gt;0")=12,AVERAGE(B341:M341),"")</f>
        <v/>
      </c>
      <c r="O341" s="229" t="str">
        <f>$O$23</f>
        <v/>
      </c>
    </row>
    <row r="342" spans="1:15" ht="13.95" customHeight="1">
      <c r="A342" s="159">
        <f>$A$27</f>
        <v>2017</v>
      </c>
      <c r="B342" s="301" t="str">
        <f aca="true" t="shared" si="152" ref="B342:M342">IF(ISBLANK(B43),"",B43)</f>
        <v/>
      </c>
      <c r="C342" s="301" t="str">
        <f t="shared" si="152"/>
        <v/>
      </c>
      <c r="D342" s="301" t="str">
        <f t="shared" si="152"/>
        <v/>
      </c>
      <c r="E342" s="301" t="str">
        <f t="shared" si="152"/>
        <v/>
      </c>
      <c r="F342" s="301" t="str">
        <f t="shared" si="152"/>
        <v/>
      </c>
      <c r="G342" s="301" t="str">
        <f t="shared" si="152"/>
        <v/>
      </c>
      <c r="H342" s="301" t="str">
        <f t="shared" si="152"/>
        <v/>
      </c>
      <c r="I342" s="301" t="str">
        <f t="shared" si="152"/>
        <v/>
      </c>
      <c r="J342" s="301" t="str">
        <f t="shared" si="152"/>
        <v/>
      </c>
      <c r="K342" s="301" t="str">
        <f t="shared" si="152"/>
        <v/>
      </c>
      <c r="L342" s="301" t="str">
        <f t="shared" si="152"/>
        <v/>
      </c>
      <c r="M342" s="301" t="str">
        <f t="shared" si="152"/>
        <v/>
      </c>
      <c r="N342" s="305" t="str">
        <f>IF(COUNTIF(B342:M342,"&gt;0")=12,AVERAGE(B342:M342),"")</f>
        <v/>
      </c>
      <c r="O342" s="229" t="str">
        <f>$O$43</f>
        <v/>
      </c>
    </row>
    <row r="343" spans="1:15" ht="13.95" customHeight="1">
      <c r="A343" s="159">
        <f>$A$51</f>
        <v>2016</v>
      </c>
      <c r="B343" s="301" t="str">
        <f aca="true" t="shared" si="153" ref="B343:M343">IF(ISBLANK(B67),"",B67)</f>
        <v/>
      </c>
      <c r="C343" s="301" t="str">
        <f t="shared" si="153"/>
        <v/>
      </c>
      <c r="D343" s="301" t="str">
        <f t="shared" si="153"/>
        <v/>
      </c>
      <c r="E343" s="301" t="str">
        <f t="shared" si="153"/>
        <v/>
      </c>
      <c r="F343" s="301" t="str">
        <f t="shared" si="153"/>
        <v/>
      </c>
      <c r="G343" s="301" t="str">
        <f t="shared" si="153"/>
        <v/>
      </c>
      <c r="H343" s="301" t="str">
        <f t="shared" si="153"/>
        <v/>
      </c>
      <c r="I343" s="301" t="str">
        <f t="shared" si="153"/>
        <v/>
      </c>
      <c r="J343" s="301" t="str">
        <f t="shared" si="153"/>
        <v/>
      </c>
      <c r="K343" s="301" t="str">
        <f t="shared" si="153"/>
        <v/>
      </c>
      <c r="L343" s="301" t="str">
        <f t="shared" si="153"/>
        <v/>
      </c>
      <c r="M343" s="301" t="str">
        <f t="shared" si="153"/>
        <v/>
      </c>
      <c r="N343" s="305" t="str">
        <f>IF(COUNTIF(B343:M343,"&gt;0")=12,AVERAGE(B343:M343),"")</f>
        <v/>
      </c>
      <c r="O343" s="229" t="str">
        <f>$O$67</f>
        <v/>
      </c>
    </row>
    <row r="344" spans="1:15" ht="13.95" customHeight="1" thickBot="1">
      <c r="A344" s="160">
        <f>$A$71</f>
        <v>2015</v>
      </c>
      <c r="B344" s="302" t="str">
        <f aca="true" t="shared" si="154" ref="B344:M344">IF(ISBLANK(B87),"",B87)</f>
        <v/>
      </c>
      <c r="C344" s="302" t="str">
        <f t="shared" si="154"/>
        <v/>
      </c>
      <c r="D344" s="302" t="str">
        <f t="shared" si="154"/>
        <v/>
      </c>
      <c r="E344" s="302" t="str">
        <f t="shared" si="154"/>
        <v/>
      </c>
      <c r="F344" s="302" t="str">
        <f t="shared" si="154"/>
        <v/>
      </c>
      <c r="G344" s="302" t="str">
        <f t="shared" si="154"/>
        <v/>
      </c>
      <c r="H344" s="302" t="str">
        <f t="shared" si="154"/>
        <v/>
      </c>
      <c r="I344" s="302" t="str">
        <f t="shared" si="154"/>
        <v/>
      </c>
      <c r="J344" s="302" t="str">
        <f t="shared" si="154"/>
        <v/>
      </c>
      <c r="K344" s="302" t="str">
        <f t="shared" si="154"/>
        <v/>
      </c>
      <c r="L344" s="302" t="str">
        <f t="shared" si="154"/>
        <v/>
      </c>
      <c r="M344" s="302" t="str">
        <f t="shared" si="154"/>
        <v/>
      </c>
      <c r="N344" s="306" t="str">
        <f>IF(COUNTIF(B344:M344,"&gt;0")=12,AVERAGE(B344:M344),"")</f>
        <v/>
      </c>
      <c r="O344" s="230" t="str">
        <f>$O$87</f>
        <v/>
      </c>
    </row>
    <row r="345" spans="1:15" ht="13.95" customHeight="1" thickBot="1">
      <c r="A345" s="560" t="str">
        <f>CONCATENATE("Year-Over-Year Changes for the '",$A$23,"' Category in Sheet B-8")</f>
        <v>Year-Over-Year Changes for the 'Pickup in 10 to 15 minutes' Category in Sheet B-8</v>
      </c>
      <c r="B345" s="561"/>
      <c r="C345" s="561"/>
      <c r="D345" s="561"/>
      <c r="E345" s="561"/>
      <c r="F345" s="561"/>
      <c r="G345" s="561"/>
      <c r="H345" s="561"/>
      <c r="I345" s="561"/>
      <c r="J345" s="561"/>
      <c r="K345" s="561"/>
      <c r="L345" s="561"/>
      <c r="M345" s="561"/>
      <c r="N345" s="561"/>
      <c r="O345" s="562"/>
    </row>
    <row r="346" spans="1:15" ht="13.95" customHeight="1">
      <c r="A346" s="167" t="s">
        <v>42</v>
      </c>
      <c r="B346" s="133" t="str">
        <f>$B$7</f>
        <v>Jan.</v>
      </c>
      <c r="C346" s="133" t="str">
        <f>$C$7</f>
        <v>Feb.</v>
      </c>
      <c r="D346" s="133" t="str">
        <f>$D$7</f>
        <v>Mar.</v>
      </c>
      <c r="E346" s="133" t="str">
        <f>$E$7</f>
        <v>Apr.</v>
      </c>
      <c r="F346" s="133" t="str">
        <f>$F$7</f>
        <v>May</v>
      </c>
      <c r="G346" s="133" t="str">
        <f>$G$7</f>
        <v>Jun.</v>
      </c>
      <c r="H346" s="133" t="str">
        <f>$H$7</f>
        <v>Jul.</v>
      </c>
      <c r="I346" s="133" t="str">
        <f>$I$7</f>
        <v>Aug.</v>
      </c>
      <c r="J346" s="133" t="str">
        <f>$J$7</f>
        <v>Sep.</v>
      </c>
      <c r="K346" s="133" t="str">
        <f>$K$7</f>
        <v>Oct.</v>
      </c>
      <c r="L346" s="133" t="str">
        <f>$L$7</f>
        <v>Nov.</v>
      </c>
      <c r="M346" s="133" t="str">
        <f>$M$7</f>
        <v>Dec.</v>
      </c>
      <c r="N346" s="161" t="str">
        <f>$N$299</f>
        <v>Changes*</v>
      </c>
      <c r="O346" s="254" t="str">
        <f>$O$299</f>
        <v>*weighted</v>
      </c>
    </row>
    <row r="347" spans="1:15" ht="13.95" customHeight="1">
      <c r="A347" s="165" t="str">
        <f>CONCATENATE(A342," to ",A341)</f>
        <v>2017 to 2018</v>
      </c>
      <c r="B347" s="171" t="str">
        <f>IF(OR(COUNTBLANK(B258)&gt;0,COUNTBLANK(B266)),"",B258-B266)</f>
        <v/>
      </c>
      <c r="C347" s="171" t="str">
        <f aca="true" t="shared" si="155" ref="C347:M347">IF(OR(COUNTBLANK(C258)&gt;0,COUNTBLANK(C266)),"",C258-C266)</f>
        <v/>
      </c>
      <c r="D347" s="171" t="str">
        <f t="shared" si="155"/>
        <v/>
      </c>
      <c r="E347" s="171" t="str">
        <f t="shared" si="155"/>
        <v/>
      </c>
      <c r="F347" s="171" t="str">
        <f t="shared" si="155"/>
        <v/>
      </c>
      <c r="G347" s="171" t="str">
        <f t="shared" si="155"/>
        <v/>
      </c>
      <c r="H347" s="171" t="str">
        <f t="shared" si="155"/>
        <v/>
      </c>
      <c r="I347" s="171" t="str">
        <f t="shared" si="155"/>
        <v/>
      </c>
      <c r="J347" s="171" t="str">
        <f t="shared" si="155"/>
        <v/>
      </c>
      <c r="K347" s="171" t="str">
        <f t="shared" si="155"/>
        <v/>
      </c>
      <c r="L347" s="171" t="str">
        <f t="shared" si="155"/>
        <v/>
      </c>
      <c r="M347" s="171" t="str">
        <f t="shared" si="155"/>
        <v/>
      </c>
      <c r="N347" s="173" t="str">
        <f>IF(ISERROR((AVERAGE(B347:M347))/12*COUNT(B347:M347)),"",(AVERAGE(B347:M347))/12*COUNT(B347:M347))</f>
        <v/>
      </c>
      <c r="O347" s="174"/>
    </row>
    <row r="348" spans="1:15" ht="13.95" customHeight="1">
      <c r="A348" s="159" t="str">
        <f>CONCATENATE(A343," to ",A342)</f>
        <v>2016 to 2017</v>
      </c>
      <c r="B348" s="158" t="str">
        <f>IF(OR(COUNTBLANK(B266)&gt;0,COUNTBLANK(B274)),"",B266-B274)</f>
        <v/>
      </c>
      <c r="C348" s="158" t="str">
        <f aca="true" t="shared" si="156" ref="C348:M348">IF(OR(COUNTBLANK(C266)&gt;0,COUNTBLANK(C274)),"",C266-C274)</f>
        <v/>
      </c>
      <c r="D348" s="158" t="str">
        <f t="shared" si="156"/>
        <v/>
      </c>
      <c r="E348" s="158" t="str">
        <f t="shared" si="156"/>
        <v/>
      </c>
      <c r="F348" s="158" t="str">
        <f t="shared" si="156"/>
        <v/>
      </c>
      <c r="G348" s="158" t="str">
        <f t="shared" si="156"/>
        <v/>
      </c>
      <c r="H348" s="158" t="str">
        <f t="shared" si="156"/>
        <v/>
      </c>
      <c r="I348" s="158" t="str">
        <f t="shared" si="156"/>
        <v/>
      </c>
      <c r="J348" s="158" t="str">
        <f t="shared" si="156"/>
        <v/>
      </c>
      <c r="K348" s="158" t="str">
        <f t="shared" si="156"/>
        <v/>
      </c>
      <c r="L348" s="158" t="str">
        <f t="shared" si="156"/>
        <v/>
      </c>
      <c r="M348" s="158" t="str">
        <f t="shared" si="156"/>
        <v/>
      </c>
      <c r="N348" s="173" t="str">
        <f>IF(ISERROR((AVERAGE(B348:M348))/12*COUNT(B348:M348)),"",(AVERAGE(B348:M348))/12*COUNT(B348:M348))</f>
        <v/>
      </c>
      <c r="O348" s="174"/>
    </row>
    <row r="349" spans="1:15" ht="13.95" customHeight="1" thickBot="1">
      <c r="A349" s="160" t="str">
        <f>CONCATENATE(A344," to ",A343)</f>
        <v>2015 to 2016</v>
      </c>
      <c r="B349" s="259" t="str">
        <f>IF(OR(COUNTBLANK(B274)&gt;0,COUNTBLANK(B282)),"",B274-B282)</f>
        <v/>
      </c>
      <c r="C349" s="136" t="str">
        <f aca="true" t="shared" si="157" ref="C349:M349">IF(OR(COUNTBLANK(C274)&gt;0,COUNTBLANK(C282)),"",C274-C282)</f>
        <v/>
      </c>
      <c r="D349" s="136" t="str">
        <f t="shared" si="157"/>
        <v/>
      </c>
      <c r="E349" s="136" t="str">
        <f t="shared" si="157"/>
        <v/>
      </c>
      <c r="F349" s="136" t="str">
        <f t="shared" si="157"/>
        <v/>
      </c>
      <c r="G349" s="136" t="str">
        <f t="shared" si="157"/>
        <v/>
      </c>
      <c r="H349" s="136" t="str">
        <f t="shared" si="157"/>
        <v/>
      </c>
      <c r="I349" s="136" t="str">
        <f t="shared" si="157"/>
        <v/>
      </c>
      <c r="J349" s="136" t="str">
        <f t="shared" si="157"/>
        <v/>
      </c>
      <c r="K349" s="136" t="str">
        <f t="shared" si="157"/>
        <v/>
      </c>
      <c r="L349" s="136" t="str">
        <f t="shared" si="157"/>
        <v/>
      </c>
      <c r="M349" s="136" t="str">
        <f t="shared" si="157"/>
        <v/>
      </c>
      <c r="N349" s="256" t="str">
        <f>IF(ISERROR((AVERAGE(B349:M349))/12*COUNT(B349:M349)),"",(AVERAGE(B349:M349))/12*COUNT(B349:M349))</f>
        <v/>
      </c>
      <c r="O349" s="174"/>
    </row>
    <row r="350" spans="1:15" ht="13.95" customHeight="1" thickBot="1">
      <c r="A350" s="566" t="s">
        <v>14</v>
      </c>
      <c r="B350" s="567"/>
      <c r="C350" s="154">
        <f>COUNTIF(B341:M344,"&gt;0")</f>
        <v>0</v>
      </c>
      <c r="D350" s="553" t="s">
        <v>15</v>
      </c>
      <c r="E350" s="556"/>
      <c r="F350" s="556"/>
      <c r="G350" s="154">
        <f>COUNT(B347:M349)</f>
        <v>0</v>
      </c>
      <c r="H350" s="553"/>
      <c r="I350" s="554"/>
      <c r="J350" s="156"/>
      <c r="K350" s="555" t="str">
        <f aca="true" t="shared" si="158" ref="K350">$K$336</f>
        <v>Total Change:</v>
      </c>
      <c r="L350" s="554"/>
      <c r="M350" s="554"/>
      <c r="N350" s="255">
        <f>SUM(N347:N349)</f>
        <v>0</v>
      </c>
      <c r="O350" s="157"/>
    </row>
    <row r="351" spans="1:15" ht="13.95" customHeight="1">
      <c r="A351" s="551"/>
      <c r="B351" s="552"/>
      <c r="C351" s="552"/>
      <c r="D351" s="552"/>
      <c r="E351" s="552"/>
      <c r="F351" s="552"/>
      <c r="G351" s="552"/>
      <c r="H351" s="552"/>
      <c r="I351" s="552"/>
      <c r="J351" s="552"/>
      <c r="K351" s="552"/>
      <c r="L351" s="552"/>
      <c r="M351" s="552"/>
      <c r="N351" s="552"/>
      <c r="O351" s="552" t="s">
        <v>45</v>
      </c>
    </row>
    <row r="352" spans="1:15" ht="4.2" customHeight="1">
      <c r="A352" s="8"/>
      <c r="B352" s="8"/>
      <c r="C352" s="8"/>
      <c r="D352" s="8"/>
      <c r="E352" s="8"/>
      <c r="F352" s="8"/>
      <c r="G352" s="8"/>
      <c r="H352" s="8"/>
      <c r="I352" s="8"/>
      <c r="J352" s="8"/>
      <c r="K352" s="8"/>
      <c r="L352" s="8"/>
      <c r="M352" s="8"/>
      <c r="N352" s="8"/>
      <c r="O352" s="9"/>
    </row>
    <row r="353" spans="1:15" ht="13.95" customHeight="1">
      <c r="A353" s="7" t="s">
        <v>75</v>
      </c>
      <c r="B353" s="14"/>
      <c r="C353" s="14"/>
      <c r="D353" s="14"/>
      <c r="E353" s="14"/>
      <c r="F353" s="14"/>
      <c r="G353" s="304" t="s">
        <v>102</v>
      </c>
      <c r="H353" s="14"/>
      <c r="I353" s="14"/>
      <c r="J353" s="14"/>
      <c r="K353" s="14"/>
      <c r="L353" s="14"/>
      <c r="M353" s="14"/>
      <c r="N353" s="14"/>
      <c r="O353" s="308" t="str">
        <f>$O$3</f>
        <v>sedans &amp; other regular taxis only</v>
      </c>
    </row>
    <row r="354" spans="1:15" ht="3" customHeight="1" thickBot="1">
      <c r="A354" s="14"/>
      <c r="B354" s="14"/>
      <c r="C354" s="14"/>
      <c r="D354" s="14"/>
      <c r="E354" s="14"/>
      <c r="F354" s="14"/>
      <c r="G354" s="14"/>
      <c r="H354" s="14"/>
      <c r="I354" s="14"/>
      <c r="J354" s="14"/>
      <c r="K354" s="14"/>
      <c r="L354" s="14"/>
      <c r="M354" s="14"/>
      <c r="N354" s="14"/>
      <c r="O354" s="15"/>
    </row>
    <row r="355" spans="1:15" ht="13.95" customHeight="1" thickBot="1">
      <c r="A355" s="10" t="s">
        <v>12</v>
      </c>
      <c r="B355" s="563" t="str">
        <f>'A  Applicant Info'!$E$3</f>
        <v>XYZ Taxi Ltd.</v>
      </c>
      <c r="C355" s="564"/>
      <c r="D355" s="564"/>
      <c r="E355" s="564"/>
      <c r="F355" s="564"/>
      <c r="G355" s="565"/>
      <c r="H355" s="16"/>
      <c r="I355" s="17"/>
      <c r="J355" s="11" t="s">
        <v>13</v>
      </c>
      <c r="K355" s="563">
        <f>'A  Applicant Info'!$L$3</f>
        <v>1</v>
      </c>
      <c r="L355" s="564"/>
      <c r="M355" s="564"/>
      <c r="N355" s="565"/>
      <c r="O355" s="16"/>
    </row>
    <row r="356" spans="1:15" ht="4.8" customHeight="1" thickBot="1">
      <c r="A356" s="14"/>
      <c r="B356" s="14"/>
      <c r="C356" s="14"/>
      <c r="D356" s="14"/>
      <c r="E356" s="14"/>
      <c r="F356" s="14"/>
      <c r="G356" s="14"/>
      <c r="H356" s="14"/>
      <c r="I356" s="14"/>
      <c r="J356" s="14"/>
      <c r="K356" s="14"/>
      <c r="L356" s="14"/>
      <c r="M356" s="14"/>
      <c r="N356" s="14"/>
      <c r="O356" s="15"/>
    </row>
    <row r="357" spans="1:15" ht="13.95" customHeight="1">
      <c r="A357" s="557" t="str">
        <f>$A$24</f>
        <v>Pickup &gt; 15 minutes</v>
      </c>
      <c r="B357" s="558"/>
      <c r="C357" s="558"/>
      <c r="D357" s="558"/>
      <c r="E357" s="558"/>
      <c r="F357" s="558"/>
      <c r="G357" s="558"/>
      <c r="H357" s="558"/>
      <c r="I357" s="558"/>
      <c r="J357" s="558"/>
      <c r="K357" s="558"/>
      <c r="L357" s="558"/>
      <c r="M357" s="558"/>
      <c r="N357" s="558"/>
      <c r="O357" s="559"/>
    </row>
    <row r="358" spans="1:15" ht="13.95" customHeight="1" thickBot="1">
      <c r="A358" s="560" t="str">
        <f>CONCATENATE("Volume of Monthly Trips (",$A$24,")")</f>
        <v>Volume of Monthly Trips (Pickup &gt; 15 minutes)</v>
      </c>
      <c r="B358" s="561"/>
      <c r="C358" s="561"/>
      <c r="D358" s="561"/>
      <c r="E358" s="561"/>
      <c r="F358" s="561"/>
      <c r="G358" s="561"/>
      <c r="H358" s="561"/>
      <c r="I358" s="561"/>
      <c r="J358" s="561"/>
      <c r="K358" s="561"/>
      <c r="L358" s="561"/>
      <c r="M358" s="561"/>
      <c r="N358" s="561"/>
      <c r="O358" s="562"/>
    </row>
    <row r="359" spans="1:15" ht="13.95" customHeight="1">
      <c r="A359" s="167" t="str">
        <f>$A$293</f>
        <v>Period</v>
      </c>
      <c r="B359" s="133" t="str">
        <f>$B$7</f>
        <v>Jan.</v>
      </c>
      <c r="C359" s="133" t="str">
        <f>$C$7</f>
        <v>Feb.</v>
      </c>
      <c r="D359" s="133" t="str">
        <f>$D$7</f>
        <v>Mar.</v>
      </c>
      <c r="E359" s="133" t="str">
        <f>$E$7</f>
        <v>Apr.</v>
      </c>
      <c r="F359" s="133" t="str">
        <f>$F$7</f>
        <v>May</v>
      </c>
      <c r="G359" s="133" t="str">
        <f>$G$7</f>
        <v>Jun.</v>
      </c>
      <c r="H359" s="133" t="str">
        <f>$H$7</f>
        <v>Jul.</v>
      </c>
      <c r="I359" s="133" t="str">
        <f>$I$7</f>
        <v>Aug.</v>
      </c>
      <c r="J359" s="133" t="str">
        <f>$J$7</f>
        <v>Sep.</v>
      </c>
      <c r="K359" s="133" t="str">
        <f>$K$7</f>
        <v>Oct.</v>
      </c>
      <c r="L359" s="133" t="str">
        <f>$L$7</f>
        <v>Nov.</v>
      </c>
      <c r="M359" s="133" t="str">
        <f>$M$7</f>
        <v>Dec.</v>
      </c>
      <c r="N359" s="275" t="str">
        <f>$N$254</f>
        <v>12 Mo. Avg.</v>
      </c>
      <c r="O359" s="257" t="str">
        <f>$O$326</f>
        <v>Portion</v>
      </c>
    </row>
    <row r="360" spans="1:15" ht="13.95" customHeight="1">
      <c r="A360" s="165">
        <f>$A$7</f>
        <v>2018</v>
      </c>
      <c r="B360" s="300" t="str">
        <f aca="true" t="shared" si="159" ref="B360:M360">IF(ISBLANK(B24),"",B24)</f>
        <v/>
      </c>
      <c r="C360" s="300" t="str">
        <f t="shared" si="159"/>
        <v/>
      </c>
      <c r="D360" s="300" t="str">
        <f t="shared" si="159"/>
        <v/>
      </c>
      <c r="E360" s="300" t="str">
        <f t="shared" si="159"/>
        <v/>
      </c>
      <c r="F360" s="300" t="str">
        <f t="shared" si="159"/>
        <v/>
      </c>
      <c r="G360" s="300" t="str">
        <f t="shared" si="159"/>
        <v/>
      </c>
      <c r="H360" s="300" t="str">
        <f t="shared" si="159"/>
        <v/>
      </c>
      <c r="I360" s="300" t="str">
        <f t="shared" si="159"/>
        <v/>
      </c>
      <c r="J360" s="300" t="str">
        <f t="shared" si="159"/>
        <v/>
      </c>
      <c r="K360" s="300" t="str">
        <f t="shared" si="159"/>
        <v/>
      </c>
      <c r="L360" s="300" t="str">
        <f t="shared" si="159"/>
        <v/>
      </c>
      <c r="M360" s="300" t="str">
        <f t="shared" si="159"/>
        <v/>
      </c>
      <c r="N360" s="305" t="str">
        <f>IF(COUNTIF(B360:M360,"&gt;0")=12,AVERAGE(B360:M360),"")</f>
        <v/>
      </c>
      <c r="O360" s="229" t="str">
        <f>$O$24</f>
        <v/>
      </c>
    </row>
    <row r="361" spans="1:15" ht="13.95" customHeight="1">
      <c r="A361" s="159">
        <f>$A$27</f>
        <v>2017</v>
      </c>
      <c r="B361" s="301" t="str">
        <f aca="true" t="shared" si="160" ref="B361:M361">IF(ISBLANK(B44),"",B44)</f>
        <v/>
      </c>
      <c r="C361" s="301" t="str">
        <f t="shared" si="160"/>
        <v/>
      </c>
      <c r="D361" s="301" t="str">
        <f t="shared" si="160"/>
        <v/>
      </c>
      <c r="E361" s="301" t="str">
        <f t="shared" si="160"/>
        <v/>
      </c>
      <c r="F361" s="301" t="str">
        <f t="shared" si="160"/>
        <v/>
      </c>
      <c r="G361" s="301" t="str">
        <f t="shared" si="160"/>
        <v/>
      </c>
      <c r="H361" s="301" t="str">
        <f t="shared" si="160"/>
        <v/>
      </c>
      <c r="I361" s="301" t="str">
        <f t="shared" si="160"/>
        <v/>
      </c>
      <c r="J361" s="301" t="str">
        <f t="shared" si="160"/>
        <v/>
      </c>
      <c r="K361" s="301" t="str">
        <f t="shared" si="160"/>
        <v/>
      </c>
      <c r="L361" s="301" t="str">
        <f t="shared" si="160"/>
        <v/>
      </c>
      <c r="M361" s="301" t="str">
        <f t="shared" si="160"/>
        <v/>
      </c>
      <c r="N361" s="305" t="str">
        <f>IF(COUNTIF(B361:M361,"&gt;0")=12,AVERAGE(B361:M361),"")</f>
        <v/>
      </c>
      <c r="O361" s="229" t="str">
        <f>$O$44</f>
        <v/>
      </c>
    </row>
    <row r="362" spans="1:15" ht="13.95" customHeight="1">
      <c r="A362" s="159">
        <f>$A$51</f>
        <v>2016</v>
      </c>
      <c r="B362" s="301" t="str">
        <f aca="true" t="shared" si="161" ref="B362:M362">IF(ISBLANK(B68),"",B68)</f>
        <v/>
      </c>
      <c r="C362" s="301" t="str">
        <f t="shared" si="161"/>
        <v/>
      </c>
      <c r="D362" s="301" t="str">
        <f t="shared" si="161"/>
        <v/>
      </c>
      <c r="E362" s="301" t="str">
        <f t="shared" si="161"/>
        <v/>
      </c>
      <c r="F362" s="301" t="str">
        <f t="shared" si="161"/>
        <v/>
      </c>
      <c r="G362" s="301" t="str">
        <f t="shared" si="161"/>
        <v/>
      </c>
      <c r="H362" s="301" t="str">
        <f t="shared" si="161"/>
        <v/>
      </c>
      <c r="I362" s="301" t="str">
        <f t="shared" si="161"/>
        <v/>
      </c>
      <c r="J362" s="301" t="str">
        <f t="shared" si="161"/>
        <v/>
      </c>
      <c r="K362" s="301" t="str">
        <f t="shared" si="161"/>
        <v/>
      </c>
      <c r="L362" s="301" t="str">
        <f t="shared" si="161"/>
        <v/>
      </c>
      <c r="M362" s="301" t="str">
        <f t="shared" si="161"/>
        <v/>
      </c>
      <c r="N362" s="305" t="str">
        <f>IF(COUNTIF(B362:M362,"&gt;0")=12,AVERAGE(B362:M362),"")</f>
        <v/>
      </c>
      <c r="O362" s="229" t="str">
        <f>$O$68</f>
        <v/>
      </c>
    </row>
    <row r="363" spans="1:15" ht="13.95" customHeight="1" thickBot="1">
      <c r="A363" s="160">
        <f>$A$71</f>
        <v>2015</v>
      </c>
      <c r="B363" s="302" t="str">
        <f aca="true" t="shared" si="162" ref="B363:M363">IF(ISBLANK(B88),"",B88)</f>
        <v/>
      </c>
      <c r="C363" s="302" t="str">
        <f t="shared" si="162"/>
        <v/>
      </c>
      <c r="D363" s="302" t="str">
        <f t="shared" si="162"/>
        <v/>
      </c>
      <c r="E363" s="302" t="str">
        <f t="shared" si="162"/>
        <v/>
      </c>
      <c r="F363" s="302" t="str">
        <f t="shared" si="162"/>
        <v/>
      </c>
      <c r="G363" s="302" t="str">
        <f t="shared" si="162"/>
        <v/>
      </c>
      <c r="H363" s="302" t="str">
        <f t="shared" si="162"/>
        <v/>
      </c>
      <c r="I363" s="302" t="str">
        <f t="shared" si="162"/>
        <v/>
      </c>
      <c r="J363" s="302" t="str">
        <f t="shared" si="162"/>
        <v/>
      </c>
      <c r="K363" s="302" t="str">
        <f t="shared" si="162"/>
        <v/>
      </c>
      <c r="L363" s="302" t="str">
        <f t="shared" si="162"/>
        <v/>
      </c>
      <c r="M363" s="302" t="str">
        <f t="shared" si="162"/>
        <v/>
      </c>
      <c r="N363" s="306" t="str">
        <f>IF(COUNTIF(B363:M363,"&gt;0")=12,AVERAGE(B363:M363),"")</f>
        <v/>
      </c>
      <c r="O363" s="230" t="str">
        <f>$O$88</f>
        <v/>
      </c>
    </row>
    <row r="364" spans="1:15" ht="13.95" customHeight="1" thickBot="1">
      <c r="A364" s="599" t="str">
        <f>CONCATENATE("Year-Over-Year Changes for the '",$A$24,"' Category in Sheet B-8")</f>
        <v>Year-Over-Year Changes for the 'Pickup &gt; 15 minutes' Category in Sheet B-8</v>
      </c>
      <c r="B364" s="600"/>
      <c r="C364" s="600"/>
      <c r="D364" s="600"/>
      <c r="E364" s="600"/>
      <c r="F364" s="600"/>
      <c r="G364" s="600"/>
      <c r="H364" s="600"/>
      <c r="I364" s="600"/>
      <c r="J364" s="600"/>
      <c r="K364" s="600"/>
      <c r="L364" s="600"/>
      <c r="M364" s="600"/>
      <c r="N364" s="600"/>
      <c r="O364" s="601"/>
    </row>
    <row r="365" spans="1:15" ht="13.95" customHeight="1">
      <c r="A365" s="167" t="s">
        <v>42</v>
      </c>
      <c r="B365" s="133" t="str">
        <f>$B$7</f>
        <v>Jan.</v>
      </c>
      <c r="C365" s="133" t="str">
        <f>$C$7</f>
        <v>Feb.</v>
      </c>
      <c r="D365" s="133" t="str">
        <f>$D$7</f>
        <v>Mar.</v>
      </c>
      <c r="E365" s="133" t="str">
        <f>$E$7</f>
        <v>Apr.</v>
      </c>
      <c r="F365" s="133" t="str">
        <f>$F$7</f>
        <v>May</v>
      </c>
      <c r="G365" s="133" t="str">
        <f>$G$7</f>
        <v>Jun.</v>
      </c>
      <c r="H365" s="133" t="str">
        <f>$H$7</f>
        <v>Jul.</v>
      </c>
      <c r="I365" s="133" t="str">
        <f>$I$7</f>
        <v>Aug.</v>
      </c>
      <c r="J365" s="133" t="str">
        <f>$J$7</f>
        <v>Sep.</v>
      </c>
      <c r="K365" s="133" t="str">
        <f>$K$7</f>
        <v>Oct.</v>
      </c>
      <c r="L365" s="133" t="str">
        <f>$L$7</f>
        <v>Nov.</v>
      </c>
      <c r="M365" s="133" t="str">
        <f>$M$7</f>
        <v>Dec.</v>
      </c>
      <c r="N365" s="161" t="str">
        <f>$N$299</f>
        <v>Changes*</v>
      </c>
      <c r="O365" s="254" t="str">
        <f>$O$299</f>
        <v>*weighted</v>
      </c>
    </row>
    <row r="366" spans="1:15" ht="13.95" customHeight="1">
      <c r="A366" s="165" t="str">
        <f>CONCATENATE(A361," to ",A360)</f>
        <v>2017 to 2018</v>
      </c>
      <c r="B366" s="171" t="str">
        <f>IF(OR(COUNTBLANK(B259)&gt;0,COUNTBLANK(B267)),"",B259-B267)</f>
        <v/>
      </c>
      <c r="C366" s="171" t="str">
        <f aca="true" t="shared" si="163" ref="C366:M366">IF(OR(COUNTBLANK(C259)&gt;0,COUNTBLANK(C267)),"",C259-C267)</f>
        <v/>
      </c>
      <c r="D366" s="171" t="str">
        <f t="shared" si="163"/>
        <v/>
      </c>
      <c r="E366" s="171" t="str">
        <f t="shared" si="163"/>
        <v/>
      </c>
      <c r="F366" s="171" t="str">
        <f t="shared" si="163"/>
        <v/>
      </c>
      <c r="G366" s="171" t="str">
        <f t="shared" si="163"/>
        <v/>
      </c>
      <c r="H366" s="171" t="str">
        <f t="shared" si="163"/>
        <v/>
      </c>
      <c r="I366" s="171" t="str">
        <f t="shared" si="163"/>
        <v/>
      </c>
      <c r="J366" s="171" t="str">
        <f t="shared" si="163"/>
        <v/>
      </c>
      <c r="K366" s="171" t="str">
        <f t="shared" si="163"/>
        <v/>
      </c>
      <c r="L366" s="171" t="str">
        <f t="shared" si="163"/>
        <v/>
      </c>
      <c r="M366" s="171" t="str">
        <f t="shared" si="163"/>
        <v/>
      </c>
      <c r="N366" s="173" t="str">
        <f>IF(ISERROR((AVERAGE(B366:M366))/12*COUNT(B366:M366)),"",(AVERAGE(B366:M366))/12*COUNT(B366:M366))</f>
        <v/>
      </c>
      <c r="O366" s="174"/>
    </row>
    <row r="367" spans="1:15" ht="13.95" customHeight="1">
      <c r="A367" s="159" t="str">
        <f>CONCATENATE(A362," to ",A361)</f>
        <v>2016 to 2017</v>
      </c>
      <c r="B367" s="158" t="str">
        <f>IF(OR(COUNTBLANK(B267)&gt;0,COUNTBLANK(B275)),"",B267-B275)</f>
        <v/>
      </c>
      <c r="C367" s="158" t="str">
        <f aca="true" t="shared" si="164" ref="C367:M367">IF(OR(COUNTBLANK(C267)&gt;0,COUNTBLANK(C275)),"",C267-C275)</f>
        <v/>
      </c>
      <c r="D367" s="158" t="str">
        <f t="shared" si="164"/>
        <v/>
      </c>
      <c r="E367" s="158" t="str">
        <f t="shared" si="164"/>
        <v/>
      </c>
      <c r="F367" s="158" t="str">
        <f t="shared" si="164"/>
        <v/>
      </c>
      <c r="G367" s="158" t="str">
        <f t="shared" si="164"/>
        <v/>
      </c>
      <c r="H367" s="158" t="str">
        <f t="shared" si="164"/>
        <v/>
      </c>
      <c r="I367" s="158" t="str">
        <f t="shared" si="164"/>
        <v/>
      </c>
      <c r="J367" s="158" t="str">
        <f t="shared" si="164"/>
        <v/>
      </c>
      <c r="K367" s="158" t="str">
        <f t="shared" si="164"/>
        <v/>
      </c>
      <c r="L367" s="158" t="str">
        <f t="shared" si="164"/>
        <v/>
      </c>
      <c r="M367" s="158" t="str">
        <f t="shared" si="164"/>
        <v/>
      </c>
      <c r="N367" s="173" t="str">
        <f>IF(ISERROR((AVERAGE(B367:M367))/12*COUNT(B367:M367)),"",(AVERAGE(B367:M367))/12*COUNT(B367:M367))</f>
        <v/>
      </c>
      <c r="O367" s="174"/>
    </row>
    <row r="368" spans="1:15" ht="13.95" customHeight="1" thickBot="1">
      <c r="A368" s="160" t="str">
        <f>CONCATENATE(A363," to ",A362)</f>
        <v>2015 to 2016</v>
      </c>
      <c r="B368" s="136" t="str">
        <f>IF(OR(COUNTBLANK(B275)&gt;0,COUNTBLANK(B283)),"",B275-B283)</f>
        <v/>
      </c>
      <c r="C368" s="136" t="str">
        <f aca="true" t="shared" si="165" ref="C368:M368">IF(OR(COUNTBLANK(C275)&gt;0,COUNTBLANK(C283)),"",C275-C283)</f>
        <v/>
      </c>
      <c r="D368" s="136" t="str">
        <f t="shared" si="165"/>
        <v/>
      </c>
      <c r="E368" s="136" t="str">
        <f t="shared" si="165"/>
        <v/>
      </c>
      <c r="F368" s="136" t="str">
        <f t="shared" si="165"/>
        <v/>
      </c>
      <c r="G368" s="136" t="str">
        <f t="shared" si="165"/>
        <v/>
      </c>
      <c r="H368" s="136" t="str">
        <f t="shared" si="165"/>
        <v/>
      </c>
      <c r="I368" s="136" t="str">
        <f t="shared" si="165"/>
        <v/>
      </c>
      <c r="J368" s="136" t="str">
        <f t="shared" si="165"/>
        <v/>
      </c>
      <c r="K368" s="136" t="str">
        <f t="shared" si="165"/>
        <v/>
      </c>
      <c r="L368" s="136" t="str">
        <f t="shared" si="165"/>
        <v/>
      </c>
      <c r="M368" s="136" t="str">
        <f t="shared" si="165"/>
        <v/>
      </c>
      <c r="N368" s="256" t="str">
        <f>IF(ISERROR((AVERAGE(B368:M368))/12*COUNT(B368:M368)),"",(AVERAGE(B368:M368))/12*COUNT(B368:M368))</f>
        <v/>
      </c>
      <c r="O368" s="174"/>
    </row>
    <row r="369" spans="1:15" ht="13.95" customHeight="1" thickBot="1">
      <c r="A369" s="566" t="s">
        <v>14</v>
      </c>
      <c r="B369" s="567"/>
      <c r="C369" s="154">
        <f>COUNTIF(B360:M363,"&gt;0")</f>
        <v>0</v>
      </c>
      <c r="D369" s="553" t="s">
        <v>15</v>
      </c>
      <c r="E369" s="556"/>
      <c r="F369" s="556"/>
      <c r="G369" s="154">
        <f>COUNT(B366:M368)</f>
        <v>0</v>
      </c>
      <c r="H369" s="553"/>
      <c r="I369" s="554"/>
      <c r="J369" s="156"/>
      <c r="K369" s="555" t="str">
        <f aca="true" t="shared" si="166" ref="K369">$K$336</f>
        <v>Total Change:</v>
      </c>
      <c r="L369" s="554"/>
      <c r="M369" s="554"/>
      <c r="N369" s="255">
        <f>SUM(N366:N368)</f>
        <v>0</v>
      </c>
      <c r="O369" s="157"/>
    </row>
    <row r="370" spans="1:15" ht="13.95" customHeight="1" thickBot="1">
      <c r="A370" s="551"/>
      <c r="B370" s="552"/>
      <c r="C370" s="552"/>
      <c r="D370" s="552"/>
      <c r="E370" s="552"/>
      <c r="F370" s="552"/>
      <c r="G370" s="552"/>
      <c r="H370" s="552"/>
      <c r="I370" s="552"/>
      <c r="J370" s="552"/>
      <c r="K370" s="552"/>
      <c r="L370" s="552"/>
      <c r="M370" s="552"/>
      <c r="N370" s="552"/>
      <c r="O370" s="552"/>
    </row>
    <row r="371" spans="1:15" ht="27" customHeight="1">
      <c r="A371" s="178"/>
      <c r="B371" s="191"/>
      <c r="C371" s="191"/>
      <c r="D371" s="191"/>
      <c r="E371" s="179"/>
      <c r="F371" s="179"/>
      <c r="G371" s="180" t="s">
        <v>80</v>
      </c>
      <c r="H371" s="191"/>
      <c r="I371" s="191"/>
      <c r="J371" s="191"/>
      <c r="K371" s="191"/>
      <c r="L371" s="191"/>
      <c r="M371" s="191"/>
      <c r="N371" s="191"/>
      <c r="O371" s="307" t="str">
        <f>$O$3</f>
        <v>sedans &amp; other regular taxis only</v>
      </c>
    </row>
    <row r="372" spans="1:15" ht="18.45" customHeight="1">
      <c r="A372" s="192"/>
      <c r="B372" s="175"/>
      <c r="C372" s="175"/>
      <c r="D372" s="175"/>
      <c r="E372" s="183"/>
      <c r="F372" s="183"/>
      <c r="G372" s="219" t="s">
        <v>86</v>
      </c>
      <c r="H372" s="175"/>
      <c r="I372" s="175"/>
      <c r="J372" s="175"/>
      <c r="K372" s="175"/>
      <c r="L372" s="175"/>
      <c r="M372" s="175"/>
      <c r="N372" s="175"/>
      <c r="O372" s="193"/>
    </row>
    <row r="373" spans="1:15" ht="4.2" customHeight="1">
      <c r="A373" s="181"/>
      <c r="B373" s="175"/>
      <c r="C373" s="175"/>
      <c r="D373" s="175"/>
      <c r="E373" s="175"/>
      <c r="F373" s="175"/>
      <c r="G373" s="175"/>
      <c r="H373" s="175"/>
      <c r="I373" s="175"/>
      <c r="J373" s="175"/>
      <c r="K373" s="175"/>
      <c r="L373" s="175"/>
      <c r="M373" s="175"/>
      <c r="N373" s="175"/>
      <c r="O373" s="182"/>
    </row>
    <row r="374" spans="1:15" ht="13.8" customHeight="1">
      <c r="A374" s="602" t="s">
        <v>80</v>
      </c>
      <c r="B374" s="603"/>
      <c r="C374" s="603"/>
      <c r="D374" s="603"/>
      <c r="E374" s="603"/>
      <c r="F374" s="603"/>
      <c r="G374" s="603"/>
      <c r="H374" s="603"/>
      <c r="I374" s="603"/>
      <c r="J374" s="603"/>
      <c r="K374" s="603"/>
      <c r="L374" s="603"/>
      <c r="M374" s="603"/>
      <c r="N374" s="603"/>
      <c r="O374" s="604"/>
    </row>
    <row r="375" spans="1:15" ht="13.8" customHeight="1">
      <c r="A375" s="227"/>
      <c r="B375" s="194" t="s">
        <v>18</v>
      </c>
      <c r="C375" s="194"/>
      <c r="D375" s="195"/>
      <c r="E375" s="194" t="str">
        <f>CONCATENATE('A  Applicant Info'!$I$37,"th Percentile")</f>
        <v>85th Percentile</v>
      </c>
      <c r="F375" s="228"/>
      <c r="G375" s="194"/>
      <c r="H375" s="194" t="s">
        <v>207</v>
      </c>
      <c r="I375" s="184"/>
      <c r="J375" s="184"/>
      <c r="K375" s="184"/>
      <c r="L375" s="184"/>
      <c r="M375" s="184"/>
      <c r="N375" s="184"/>
      <c r="O375" s="185"/>
    </row>
    <row r="376" spans="1:15" ht="8.55" customHeight="1" thickBot="1">
      <c r="A376" s="196" t="s">
        <v>43</v>
      </c>
      <c r="B376" s="197" t="s">
        <v>19</v>
      </c>
      <c r="C376" s="198"/>
      <c r="D376" s="195"/>
      <c r="E376" s="197" t="s">
        <v>19</v>
      </c>
      <c r="F376" s="228"/>
      <c r="G376" s="197"/>
      <c r="H376" s="197" t="s">
        <v>208</v>
      </c>
      <c r="I376" s="194"/>
      <c r="J376" s="184"/>
      <c r="K376" s="184"/>
      <c r="L376" s="184"/>
      <c r="M376" s="184"/>
      <c r="N376" s="184"/>
      <c r="O376" s="185"/>
    </row>
    <row r="377" spans="1:15" ht="13.95" customHeight="1">
      <c r="A377" s="202">
        <f>$A$7</f>
        <v>2018</v>
      </c>
      <c r="B377" s="203" t="str">
        <f>IF(ISBLANK(N294),"",N294)</f>
        <v/>
      </c>
      <c r="C377" s="203"/>
      <c r="D377" s="204"/>
      <c r="E377" s="203" t="str">
        <f>IF(ISBLANK(N308),"",N308)</f>
        <v/>
      </c>
      <c r="F377" s="205"/>
      <c r="G377" s="458" t="str">
        <f>IF(ISBLANK(P308),"",P308)</f>
        <v/>
      </c>
      <c r="H377" s="459" t="str">
        <f>IF(COUNTIF(B25:M25,"&gt;0")&gt;0,SUM(B25:M25),"")</f>
        <v/>
      </c>
      <c r="I377" s="460"/>
      <c r="J377" s="184"/>
      <c r="K377" s="184"/>
      <c r="L377" s="184"/>
      <c r="M377" s="184"/>
      <c r="N377" s="184"/>
      <c r="O377" s="190"/>
    </row>
    <row r="378" spans="1:15" ht="13.95" customHeight="1">
      <c r="A378" s="206">
        <f>$A$27</f>
        <v>2017</v>
      </c>
      <c r="B378" s="207" t="str">
        <f aca="true" t="shared" si="167" ref="B378:B380">IF(ISBLANK(N295),"",N295)</f>
        <v/>
      </c>
      <c r="C378" s="207"/>
      <c r="D378" s="208"/>
      <c r="E378" s="207" t="str">
        <f>IF(ISBLANK(N309),"",N309)</f>
        <v/>
      </c>
      <c r="F378" s="209"/>
      <c r="G378" s="461" t="str">
        <f>IF(ISBLANK(P309),"",P309)</f>
        <v/>
      </c>
      <c r="H378" s="462" t="str">
        <f>IF(COUNTIF(B45:M45,"&gt;0")&gt;0,SUM(B45:M45),"")</f>
        <v/>
      </c>
      <c r="I378" s="463"/>
      <c r="J378" s="184"/>
      <c r="K378" s="184"/>
      <c r="L378" s="184"/>
      <c r="M378" s="184"/>
      <c r="N378" s="184"/>
      <c r="O378" s="190"/>
    </row>
    <row r="379" spans="1:15" ht="13.95" customHeight="1">
      <c r="A379" s="206">
        <f>$A$51</f>
        <v>2016</v>
      </c>
      <c r="B379" s="207" t="str">
        <f t="shared" si="167"/>
        <v/>
      </c>
      <c r="C379" s="207"/>
      <c r="D379" s="208"/>
      <c r="E379" s="207" t="str">
        <f>IF(ISBLANK(N310),"",N310)</f>
        <v/>
      </c>
      <c r="F379" s="209"/>
      <c r="G379" s="461" t="str">
        <f>IF(ISBLANK(P310),"",P310)</f>
        <v/>
      </c>
      <c r="H379" s="462" t="str">
        <f>IF(COUNTIF(B69:M69,"&gt;0")&gt;0,SUM(B69:M69),"")</f>
        <v/>
      </c>
      <c r="I379" s="463"/>
      <c r="J379" s="184"/>
      <c r="K379" s="184"/>
      <c r="L379" s="184"/>
      <c r="M379" s="184"/>
      <c r="N379" s="184"/>
      <c r="O379" s="190"/>
    </row>
    <row r="380" spans="1:15" ht="13.95" customHeight="1" thickBot="1">
      <c r="A380" s="210">
        <f>$A$71</f>
        <v>2015</v>
      </c>
      <c r="B380" s="211" t="str">
        <f t="shared" si="167"/>
        <v/>
      </c>
      <c r="C380" s="211"/>
      <c r="D380" s="212"/>
      <c r="E380" s="211" t="str">
        <f>IF(ISBLANK(N311),"",N311)</f>
        <v/>
      </c>
      <c r="F380" s="213"/>
      <c r="G380" s="464" t="str">
        <f>IF(ISBLANK(P311),"",P311)</f>
        <v/>
      </c>
      <c r="H380" s="465" t="str">
        <f>IF(COUNTIF(B89:M89,"&gt;0")&gt;0,SUM(B89:M89),"")</f>
        <v/>
      </c>
      <c r="I380" s="466"/>
      <c r="J380" s="184"/>
      <c r="K380" s="184"/>
      <c r="L380" s="184"/>
      <c r="M380" s="184"/>
      <c r="N380" s="184"/>
      <c r="O380" s="190"/>
    </row>
    <row r="381" spans="1:15" ht="13.95" customHeight="1" thickBot="1">
      <c r="A381" s="467"/>
      <c r="B381" s="468"/>
      <c r="C381" s="468"/>
      <c r="D381" s="469"/>
      <c r="E381" s="468"/>
      <c r="F381" s="470"/>
      <c r="G381" s="607">
        <f>SUM(H377:H380)</f>
        <v>0</v>
      </c>
      <c r="H381" s="608"/>
      <c r="I381" s="609"/>
      <c r="J381" s="184"/>
      <c r="K381" s="184"/>
      <c r="L381" s="184"/>
      <c r="M381" s="184"/>
      <c r="N381" s="184"/>
      <c r="O381" s="190"/>
    </row>
    <row r="382" spans="1:15" ht="5.4" customHeight="1">
      <c r="A382" s="186"/>
      <c r="B382" s="187"/>
      <c r="C382" s="188"/>
      <c r="D382" s="189"/>
      <c r="E382" s="188"/>
      <c r="F382" s="188"/>
      <c r="G382" s="189"/>
      <c r="H382" s="187"/>
      <c r="I382" s="187"/>
      <c r="J382" s="187"/>
      <c r="K382" s="187"/>
      <c r="L382" s="187"/>
      <c r="M382" s="187"/>
      <c r="N382" s="187"/>
      <c r="O382" s="190"/>
    </row>
    <row r="383" spans="1:15" ht="13.95" customHeight="1">
      <c r="A383" s="602" t="s">
        <v>81</v>
      </c>
      <c r="B383" s="605"/>
      <c r="C383" s="605"/>
      <c r="D383" s="605"/>
      <c r="E383" s="605"/>
      <c r="F383" s="605"/>
      <c r="G383" s="605"/>
      <c r="H383" s="605"/>
      <c r="I383" s="605"/>
      <c r="J383" s="605"/>
      <c r="K383" s="605"/>
      <c r="L383" s="605"/>
      <c r="M383" s="605"/>
      <c r="N383" s="605"/>
      <c r="O383" s="606"/>
    </row>
    <row r="384" spans="1:15" ht="13.95" customHeight="1" thickBot="1">
      <c r="A384" s="196" t="str">
        <f>$A$376</f>
        <v>Period</v>
      </c>
      <c r="B384" s="194"/>
      <c r="C384" s="194" t="str">
        <f>$B$375</f>
        <v>Average Time</v>
      </c>
      <c r="D384" s="195"/>
      <c r="E384" s="194"/>
      <c r="F384" s="194" t="str">
        <f>$E$375</f>
        <v>85th Percentile</v>
      </c>
      <c r="G384" s="195"/>
      <c r="H384" s="194"/>
      <c r="I384" s="199" t="str">
        <f>$A$22</f>
        <v>Pickup &lt; 10 minutes</v>
      </c>
      <c r="J384" s="228"/>
      <c r="K384" s="228"/>
      <c r="L384" s="199" t="str">
        <f>$A$23</f>
        <v>Pickup in 10 to 15 minutes</v>
      </c>
      <c r="M384" s="199"/>
      <c r="N384" s="200" t="str">
        <f>$A$24</f>
        <v>Pickup &gt; 15 minutes</v>
      </c>
      <c r="O384" s="201"/>
    </row>
    <row r="385" spans="1:15" ht="13.95" customHeight="1">
      <c r="A385" s="202" t="str">
        <f>CONCATENATE($A$27," to ",$A$7)</f>
        <v>2017 to 2018</v>
      </c>
      <c r="B385" s="234"/>
      <c r="C385" s="220" t="str">
        <f>IF(ISBLANK(N300),"",N300)</f>
        <v/>
      </c>
      <c r="D385" s="221"/>
      <c r="E385" s="222"/>
      <c r="F385" s="220" t="str">
        <f>IF(ISBLANK(N314),"",N314)</f>
        <v/>
      </c>
      <c r="G385" s="221"/>
      <c r="H385" s="234"/>
      <c r="I385" s="220" t="str">
        <f>IF(ISBLANK(N333),"",N333)</f>
        <v/>
      </c>
      <c r="J385" s="220"/>
      <c r="K385" s="220"/>
      <c r="L385" s="220" t="str">
        <f>IF(ISBLANK(N347),"",N347)</f>
        <v/>
      </c>
      <c r="M385" s="220"/>
      <c r="N385" s="223" t="str">
        <f>IF(ISBLANK(N366),"",N366)</f>
        <v/>
      </c>
      <c r="O385" s="201"/>
    </row>
    <row r="386" spans="1:15" ht="13.95" customHeight="1">
      <c r="A386" s="206" t="str">
        <f>CONCATENATE($A$51," to ",$A$27)</f>
        <v>2016 to 2017</v>
      </c>
      <c r="B386" s="235"/>
      <c r="C386" s="214" t="str">
        <f>IF(ISBLANK(N301),"",N301)</f>
        <v/>
      </c>
      <c r="D386" s="215"/>
      <c r="E386" s="216"/>
      <c r="F386" s="214" t="str">
        <f>IF(ISBLANK(N315),"",N315)</f>
        <v/>
      </c>
      <c r="G386" s="215"/>
      <c r="H386" s="235"/>
      <c r="I386" s="214" t="str">
        <f>IF(ISBLANK(N334),"",N334)</f>
        <v/>
      </c>
      <c r="J386" s="214"/>
      <c r="K386" s="214"/>
      <c r="L386" s="214" t="str">
        <f aca="true" t="shared" si="168" ref="L386:L388">IF(ISBLANK(N348),"",N348)</f>
        <v/>
      </c>
      <c r="M386" s="214"/>
      <c r="N386" s="217" t="str">
        <f aca="true" t="shared" si="169" ref="N386:N388">IF(ISBLANK(N367),"",N367)</f>
        <v/>
      </c>
      <c r="O386" s="201"/>
    </row>
    <row r="387" spans="1:15" ht="13.95" customHeight="1">
      <c r="A387" s="206" t="str">
        <f>CONCATENATE($A$71," to ",$A$51)</f>
        <v>2015 to 2016</v>
      </c>
      <c r="B387" s="235"/>
      <c r="C387" s="214" t="str">
        <f>IF(ISBLANK(N302),"",N302)</f>
        <v/>
      </c>
      <c r="D387" s="215"/>
      <c r="E387" s="216"/>
      <c r="F387" s="214" t="str">
        <f>IF(ISBLANK(N316),"",N316)</f>
        <v/>
      </c>
      <c r="G387" s="215"/>
      <c r="H387" s="235"/>
      <c r="I387" s="214" t="str">
        <f>IF(ISBLANK(N335),"",N335)</f>
        <v/>
      </c>
      <c r="J387" s="214"/>
      <c r="K387" s="214"/>
      <c r="L387" s="214" t="str">
        <f t="shared" si="168"/>
        <v/>
      </c>
      <c r="M387" s="214"/>
      <c r="N387" s="217" t="str">
        <f t="shared" si="169"/>
        <v/>
      </c>
      <c r="O387" s="201"/>
    </row>
    <row r="388" spans="1:15" ht="13.95" customHeight="1" thickBot="1">
      <c r="A388" s="218" t="s">
        <v>20</v>
      </c>
      <c r="B388" s="236"/>
      <c r="C388" s="224">
        <f>IF(ISBLANK(N303),"",N303)</f>
        <v>0</v>
      </c>
      <c r="D388" s="225"/>
      <c r="E388" s="211"/>
      <c r="F388" s="224">
        <f>IF(ISBLANK(N317),"",N317)</f>
        <v>0</v>
      </c>
      <c r="G388" s="225"/>
      <c r="H388" s="236"/>
      <c r="I388" s="224">
        <f>IF(ISBLANK(N336),"",N336)</f>
        <v>0</v>
      </c>
      <c r="J388" s="224"/>
      <c r="K388" s="224"/>
      <c r="L388" s="224">
        <f t="shared" si="168"/>
        <v>0</v>
      </c>
      <c r="M388" s="224"/>
      <c r="N388" s="226">
        <f t="shared" si="169"/>
        <v>0</v>
      </c>
      <c r="O388" s="201"/>
    </row>
    <row r="389" spans="1:15" ht="13.95" customHeight="1" thickBot="1">
      <c r="A389" s="595"/>
      <c r="B389" s="596"/>
      <c r="C389" s="597"/>
      <c r="D389" s="597"/>
      <c r="E389" s="597"/>
      <c r="F389" s="597"/>
      <c r="G389" s="597"/>
      <c r="H389" s="597"/>
      <c r="I389" s="597"/>
      <c r="J389" s="597"/>
      <c r="K389" s="597"/>
      <c r="L389" s="597"/>
      <c r="M389" s="597"/>
      <c r="N389" s="597"/>
      <c r="O389" s="598"/>
    </row>
    <row r="390" spans="1:15" ht="13.95" customHeight="1">
      <c r="A390" s="176"/>
      <c r="B390" s="176"/>
      <c r="C390" s="176"/>
      <c r="D390" s="176"/>
      <c r="E390" s="176"/>
      <c r="F390" s="176"/>
      <c r="G390" s="176"/>
      <c r="H390" s="176"/>
      <c r="I390" s="176"/>
      <c r="J390" s="176"/>
      <c r="K390" s="176"/>
      <c r="L390" s="176"/>
      <c r="M390" s="176"/>
      <c r="N390" s="176"/>
      <c r="O390" s="177"/>
    </row>
  </sheetData>
  <sheetProtection sheet="1" objects="1" scenarios="1" selectLockedCells="1"/>
  <mergeCells count="125">
    <mergeCell ref="B231:G231"/>
    <mergeCell ref="K231:N231"/>
    <mergeCell ref="A214:O214"/>
    <mergeCell ref="A215:O215"/>
    <mergeCell ref="A221:O221"/>
    <mergeCell ref="A226:B226"/>
    <mergeCell ref="D226:F226"/>
    <mergeCell ref="K226:M226"/>
    <mergeCell ref="A123:O123"/>
    <mergeCell ref="A142:O142"/>
    <mergeCell ref="A156:O156"/>
    <mergeCell ref="A175:O175"/>
    <mergeCell ref="A194:O194"/>
    <mergeCell ref="A213:O213"/>
    <mergeCell ref="A227:O227"/>
    <mergeCell ref="A136:O136"/>
    <mergeCell ref="A150:O150"/>
    <mergeCell ref="A143:O143"/>
    <mergeCell ref="K49:N49"/>
    <mergeCell ref="B94:G94"/>
    <mergeCell ref="K94:N94"/>
    <mergeCell ref="A246:O246"/>
    <mergeCell ref="A144:O144"/>
    <mergeCell ref="A129:O129"/>
    <mergeCell ref="A176:O176"/>
    <mergeCell ref="A169:O169"/>
    <mergeCell ref="A162:O162"/>
    <mergeCell ref="A163:O163"/>
    <mergeCell ref="B160:G160"/>
    <mergeCell ref="K160:N160"/>
    <mergeCell ref="A130:O130"/>
    <mergeCell ref="B198:G198"/>
    <mergeCell ref="K198:N198"/>
    <mergeCell ref="A240:O240"/>
    <mergeCell ref="A245:B245"/>
    <mergeCell ref="D245:F245"/>
    <mergeCell ref="K245:M245"/>
    <mergeCell ref="H212:I212"/>
    <mergeCell ref="H226:I226"/>
    <mergeCell ref="H245:I245"/>
    <mergeCell ref="A90:O90"/>
    <mergeCell ref="A109:O109"/>
    <mergeCell ref="A233:O233"/>
    <mergeCell ref="A234:O234"/>
    <mergeCell ref="A298:O298"/>
    <mergeCell ref="A303:B303"/>
    <mergeCell ref="D303:F303"/>
    <mergeCell ref="H303:I303"/>
    <mergeCell ref="K303:M303"/>
    <mergeCell ref="A291:O291"/>
    <mergeCell ref="A292:O292"/>
    <mergeCell ref="A277:O277"/>
    <mergeCell ref="A269:O269"/>
    <mergeCell ref="B250:G250"/>
    <mergeCell ref="K250:N250"/>
    <mergeCell ref="B289:G289"/>
    <mergeCell ref="K289:N289"/>
    <mergeCell ref="A261:O261"/>
    <mergeCell ref="A253:O253"/>
    <mergeCell ref="A252:O252"/>
    <mergeCell ref="A369:B369"/>
    <mergeCell ref="D369:F369"/>
    <mergeCell ref="A389:O389"/>
    <mergeCell ref="A364:O364"/>
    <mergeCell ref="A350:B350"/>
    <mergeCell ref="D350:F350"/>
    <mergeCell ref="A357:O357"/>
    <mergeCell ref="A358:O358"/>
    <mergeCell ref="A338:O338"/>
    <mergeCell ref="A339:O339"/>
    <mergeCell ref="A345:O345"/>
    <mergeCell ref="B355:G355"/>
    <mergeCell ref="K355:N355"/>
    <mergeCell ref="H369:I369"/>
    <mergeCell ref="K369:M369"/>
    <mergeCell ref="A370:O370"/>
    <mergeCell ref="A374:O374"/>
    <mergeCell ref="A383:O383"/>
    <mergeCell ref="G381:I381"/>
    <mergeCell ref="B5:G5"/>
    <mergeCell ref="K5:N5"/>
    <mergeCell ref="A200:O200"/>
    <mergeCell ref="A201:O201"/>
    <mergeCell ref="A207:O207"/>
    <mergeCell ref="A212:B212"/>
    <mergeCell ref="D212:F212"/>
    <mergeCell ref="K212:M212"/>
    <mergeCell ref="B127:G127"/>
    <mergeCell ref="K127:N127"/>
    <mergeCell ref="N27:O27"/>
    <mergeCell ref="N51:O51"/>
    <mergeCell ref="N71:O71"/>
    <mergeCell ref="A117:O117"/>
    <mergeCell ref="A110:O110"/>
    <mergeCell ref="A111:O111"/>
    <mergeCell ref="A179:O179"/>
    <mergeCell ref="A187:O187"/>
    <mergeCell ref="I193:J193"/>
    <mergeCell ref="N7:O7"/>
    <mergeCell ref="A103:O103"/>
    <mergeCell ref="A96:O96"/>
    <mergeCell ref="A97:O97"/>
    <mergeCell ref="B49:G49"/>
    <mergeCell ref="A304:O304"/>
    <mergeCell ref="A318:O318"/>
    <mergeCell ref="A337:O337"/>
    <mergeCell ref="A351:O351"/>
    <mergeCell ref="H336:I336"/>
    <mergeCell ref="K336:M336"/>
    <mergeCell ref="H350:I350"/>
    <mergeCell ref="K350:M350"/>
    <mergeCell ref="D336:F336"/>
    <mergeCell ref="A324:O324"/>
    <mergeCell ref="A325:O325"/>
    <mergeCell ref="B322:G322"/>
    <mergeCell ref="K322:N322"/>
    <mergeCell ref="A317:B317"/>
    <mergeCell ref="D317:F317"/>
    <mergeCell ref="H317:I317"/>
    <mergeCell ref="K317:M317"/>
    <mergeCell ref="A305:O305"/>
    <mergeCell ref="A306:O306"/>
    <mergeCell ref="A312:O312"/>
    <mergeCell ref="A331:O331"/>
    <mergeCell ref="A336:B336"/>
  </mergeCells>
  <printOptions/>
  <pageMargins left="0.590551181102362" right="0.625" top="0.708661417322835" bottom="0.708661417322835" header="0.31496062992126" footer="0.31496062992126"/>
  <pageSetup horizontalDpi="600" verticalDpi="600" orientation="landscape" copies="2" r:id="rId1"/>
  <headerFooter>
    <oddHeader>&amp;CB:  Regular Taxi Data Sheets</oddHeader>
    <oddFooter>&amp;LPTBoard SSA   (updated May 9, 2018)&amp;Cwww.ptboard.bc.ca&amp;RPage &amp;P of &amp;N</oddFooter>
  </headerFooter>
  <rowBreaks count="9" manualBreakCount="9">
    <brk id="45" max="16383" man="1"/>
    <brk id="90" max="16383" man="1"/>
    <brk id="123" max="16383" man="1"/>
    <brk id="156" max="16383" man="1"/>
    <brk id="194" max="16383" man="1"/>
    <brk id="227" max="16383" man="1"/>
    <brk id="246" max="16383" man="1"/>
    <brk id="318" max="16383" man="1"/>
    <brk id="3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8"/>
  <sheetViews>
    <sheetView defaultGridColor="0" view="pageLayout" zoomScale="125" zoomScalePageLayoutView="125" colorId="12" workbookViewId="0" topLeftCell="A1">
      <selection activeCell="B9" sqref="B9"/>
    </sheetView>
  </sheetViews>
  <sheetFormatPr defaultColWidth="9.33203125" defaultRowHeight="11.25"/>
  <cols>
    <col min="1" max="1" width="31.5" style="1" customWidth="1"/>
    <col min="2" max="13" width="9" style="1" customWidth="1"/>
    <col min="14" max="14" width="10.33203125" style="1" customWidth="1"/>
    <col min="15" max="15" width="8.66015625" style="2" customWidth="1"/>
  </cols>
  <sheetData>
    <row r="1" spans="1:15" ht="10.2" customHeight="1">
      <c r="A1" s="340" t="s">
        <v>126</v>
      </c>
      <c r="B1" s="4"/>
      <c r="C1" s="4"/>
      <c r="D1" s="4"/>
      <c r="E1" s="4"/>
      <c r="F1" s="4"/>
      <c r="G1" s="4"/>
      <c r="H1" s="4"/>
      <c r="I1" s="4"/>
      <c r="J1" s="4"/>
      <c r="K1" s="4"/>
      <c r="L1" s="4"/>
      <c r="M1" s="4"/>
      <c r="N1" s="4"/>
      <c r="O1" s="5"/>
    </row>
    <row r="2" spans="1:15" ht="1.8" customHeight="1">
      <c r="A2" s="330"/>
      <c r="B2" s="330"/>
      <c r="C2" s="330"/>
      <c r="D2" s="330"/>
      <c r="E2" s="330"/>
      <c r="F2" s="330"/>
      <c r="G2" s="330"/>
      <c r="H2" s="330"/>
      <c r="I2" s="330"/>
      <c r="J2" s="330"/>
      <c r="K2" s="330"/>
      <c r="L2" s="330"/>
      <c r="M2" s="330"/>
      <c r="N2" s="330"/>
      <c r="O2" s="331"/>
    </row>
    <row r="3" spans="1:15" ht="12" customHeight="1">
      <c r="A3" s="345" t="s">
        <v>113</v>
      </c>
      <c r="B3" s="330"/>
      <c r="C3" s="330"/>
      <c r="D3" s="330"/>
      <c r="E3" s="330"/>
      <c r="F3" s="330"/>
      <c r="G3" s="332" t="s">
        <v>106</v>
      </c>
      <c r="H3" s="330"/>
      <c r="I3" s="330"/>
      <c r="J3" s="330"/>
      <c r="K3" s="330"/>
      <c r="L3" s="330"/>
      <c r="M3" s="330"/>
      <c r="N3" s="330"/>
      <c r="O3" s="333" t="s">
        <v>108</v>
      </c>
    </row>
    <row r="4" spans="1:15" ht="3" customHeight="1" thickBot="1">
      <c r="A4" s="330"/>
      <c r="B4" s="330"/>
      <c r="C4" s="330"/>
      <c r="D4" s="330"/>
      <c r="E4" s="330"/>
      <c r="F4" s="330"/>
      <c r="G4" s="330"/>
      <c r="H4" s="330"/>
      <c r="I4" s="330"/>
      <c r="J4" s="330"/>
      <c r="K4" s="330"/>
      <c r="L4" s="330"/>
      <c r="M4" s="330"/>
      <c r="N4" s="330"/>
      <c r="O4" s="331"/>
    </row>
    <row r="5" spans="1:15" ht="12.75" customHeight="1" thickBot="1">
      <c r="A5" s="334" t="s">
        <v>12</v>
      </c>
      <c r="B5" s="568" t="str">
        <f>'A  Applicant Info'!$E$3</f>
        <v>XYZ Taxi Ltd.</v>
      </c>
      <c r="C5" s="569"/>
      <c r="D5" s="569"/>
      <c r="E5" s="569"/>
      <c r="F5" s="569"/>
      <c r="G5" s="570"/>
      <c r="H5" s="335"/>
      <c r="I5" s="336"/>
      <c r="J5" s="337" t="s">
        <v>13</v>
      </c>
      <c r="K5" s="568">
        <f>'A  Applicant Info'!$L$3</f>
        <v>1</v>
      </c>
      <c r="L5" s="569"/>
      <c r="M5" s="569"/>
      <c r="N5" s="570"/>
      <c r="O5" s="335"/>
    </row>
    <row r="6" spans="1:15" ht="3" customHeight="1" thickBot="1">
      <c r="A6" s="338"/>
      <c r="B6" s="339"/>
      <c r="C6" s="339"/>
      <c r="D6" s="339"/>
      <c r="E6" s="339"/>
      <c r="F6" s="339"/>
      <c r="G6" s="339"/>
      <c r="H6" s="339"/>
      <c r="I6" s="339"/>
      <c r="J6" s="336"/>
      <c r="K6" s="336"/>
      <c r="L6" s="336"/>
      <c r="M6" s="336"/>
      <c r="N6" s="336"/>
      <c r="O6" s="331"/>
    </row>
    <row r="7" spans="1:15" ht="13.8" customHeight="1" thickTop="1">
      <c r="A7" s="356">
        <v>2018</v>
      </c>
      <c r="B7" s="357" t="s">
        <v>0</v>
      </c>
      <c r="C7" s="357" t="s">
        <v>1</v>
      </c>
      <c r="D7" s="357" t="s">
        <v>2</v>
      </c>
      <c r="E7" s="357" t="s">
        <v>3</v>
      </c>
      <c r="F7" s="357" t="s">
        <v>4</v>
      </c>
      <c r="G7" s="357" t="s">
        <v>5</v>
      </c>
      <c r="H7" s="357" t="s">
        <v>6</v>
      </c>
      <c r="I7" s="357" t="s">
        <v>7</v>
      </c>
      <c r="J7" s="357" t="s">
        <v>8</v>
      </c>
      <c r="K7" s="357" t="s">
        <v>9</v>
      </c>
      <c r="L7" s="357" t="s">
        <v>10</v>
      </c>
      <c r="M7" s="357" t="s">
        <v>11</v>
      </c>
      <c r="N7" s="635">
        <f>A7</f>
        <v>2018</v>
      </c>
      <c r="O7" s="636"/>
    </row>
    <row r="8" spans="1:15" ht="13.95" customHeight="1">
      <c r="A8" s="315" t="s">
        <v>112</v>
      </c>
      <c r="B8" s="316"/>
      <c r="C8" s="316"/>
      <c r="D8" s="316"/>
      <c r="E8" s="316"/>
      <c r="F8" s="316"/>
      <c r="G8" s="316"/>
      <c r="H8" s="316"/>
      <c r="I8" s="316"/>
      <c r="J8" s="316"/>
      <c r="K8" s="316"/>
      <c r="L8" s="316"/>
      <c r="M8" s="316"/>
      <c r="N8" s="317" t="s">
        <v>35</v>
      </c>
      <c r="O8" s="318"/>
    </row>
    <row r="9" spans="1:15" ht="11.25" customHeight="1">
      <c r="A9" s="313" t="s">
        <v>110</v>
      </c>
      <c r="B9" s="6"/>
      <c r="C9" s="6"/>
      <c r="D9" s="6"/>
      <c r="E9" s="6"/>
      <c r="F9" s="6"/>
      <c r="G9" s="6"/>
      <c r="H9" s="6"/>
      <c r="I9" s="6"/>
      <c r="J9" s="6"/>
      <c r="K9" s="6"/>
      <c r="L9" s="6"/>
      <c r="M9" s="6"/>
      <c r="N9" s="369" t="str">
        <f>IF(COUNTIF(B9:M9,"&gt;0")=12,AVERAGE(B9:M9),"")</f>
        <v/>
      </c>
      <c r="O9" s="370"/>
    </row>
    <row r="10" spans="1:15" ht="11.25" customHeight="1" thickBot="1">
      <c r="A10" s="313" t="s">
        <v>111</v>
      </c>
      <c r="B10" s="321"/>
      <c r="C10" s="321"/>
      <c r="D10" s="321"/>
      <c r="E10" s="321"/>
      <c r="F10" s="321"/>
      <c r="G10" s="321"/>
      <c r="H10" s="321"/>
      <c r="I10" s="321"/>
      <c r="J10" s="321"/>
      <c r="K10" s="321"/>
      <c r="L10" s="321"/>
      <c r="M10" s="321"/>
      <c r="N10" s="368" t="str">
        <f>IF(COUNTIF(B10:M10,"&gt;0")=12,AVERAGE(B10:M10),"")</f>
        <v/>
      </c>
      <c r="O10" s="370"/>
    </row>
    <row r="11" spans="1:15" ht="11.25" customHeight="1">
      <c r="A11" s="319" t="s">
        <v>60</v>
      </c>
      <c r="B11" s="371" t="str">
        <f aca="true" t="shared" si="0" ref="B11:L11">IF(COUNTIF(B9:B10,"&gt;0")=2,B10/B9,"")</f>
        <v/>
      </c>
      <c r="C11" s="371" t="str">
        <f t="shared" si="0"/>
        <v/>
      </c>
      <c r="D11" s="371" t="str">
        <f t="shared" si="0"/>
        <v/>
      </c>
      <c r="E11" s="371" t="str">
        <f t="shared" si="0"/>
        <v/>
      </c>
      <c r="F11" s="371" t="str">
        <f t="shared" si="0"/>
        <v/>
      </c>
      <c r="G11" s="371" t="str">
        <f t="shared" si="0"/>
        <v/>
      </c>
      <c r="H11" s="371" t="str">
        <f t="shared" si="0"/>
        <v/>
      </c>
      <c r="I11" s="371" t="str">
        <f t="shared" si="0"/>
        <v/>
      </c>
      <c r="J11" s="371" t="str">
        <f t="shared" si="0"/>
        <v/>
      </c>
      <c r="K11" s="371" t="str">
        <f t="shared" si="0"/>
        <v/>
      </c>
      <c r="L11" s="371" t="str">
        <f t="shared" si="0"/>
        <v/>
      </c>
      <c r="M11" s="371" t="str">
        <f>IF(COUNTIF(M9:M10,"&gt;0")=2,M10/M9,"")</f>
        <v/>
      </c>
      <c r="N11" s="371" t="str">
        <f>IF(COUNTIF(N9:N10,"&gt;0")=2,N10/N9,"")</f>
        <v/>
      </c>
      <c r="O11" s="370"/>
    </row>
    <row r="12" spans="1:15" ht="13.95" customHeight="1">
      <c r="A12" s="315" t="s">
        <v>124</v>
      </c>
      <c r="B12" s="316"/>
      <c r="C12" s="316"/>
      <c r="D12" s="316"/>
      <c r="E12" s="316"/>
      <c r="F12" s="316"/>
      <c r="G12" s="316"/>
      <c r="H12" s="316"/>
      <c r="I12" s="316"/>
      <c r="J12" s="316"/>
      <c r="K12" s="316"/>
      <c r="L12" s="316"/>
      <c r="M12" s="316"/>
      <c r="N12" s="317" t="s">
        <v>29</v>
      </c>
      <c r="O12" s="318" t="s">
        <v>34</v>
      </c>
    </row>
    <row r="13" spans="1:15" ht="11.25" customHeight="1">
      <c r="A13" s="329" t="str">
        <f>'B Reg Taxi Data'!A13</f>
        <v>Flag Trips</v>
      </c>
      <c r="B13" s="323"/>
      <c r="C13" s="323"/>
      <c r="D13" s="323"/>
      <c r="E13" s="323"/>
      <c r="F13" s="323"/>
      <c r="G13" s="323"/>
      <c r="H13" s="323"/>
      <c r="I13" s="323"/>
      <c r="J13" s="323"/>
      <c r="K13" s="323"/>
      <c r="L13" s="323"/>
      <c r="M13" s="323"/>
      <c r="N13" s="358" t="str">
        <f aca="true" t="shared" si="1" ref="N13:N19">IF(COUNTIF(B13:M13,"&gt;0")=12,SUM(B13:M13),"")</f>
        <v/>
      </c>
      <c r="O13" s="359" t="str">
        <f>IF(ISERROR(N13/N19),"",(N13/N19))</f>
        <v/>
      </c>
    </row>
    <row r="14" spans="1:15" ht="11.25" customHeight="1">
      <c r="A14" s="329" t="str">
        <f>'B Reg Taxi Data'!A14</f>
        <v>Regular Dispatch Trips</v>
      </c>
      <c r="B14" s="324"/>
      <c r="C14" s="324"/>
      <c r="D14" s="324"/>
      <c r="E14" s="324"/>
      <c r="F14" s="324"/>
      <c r="G14" s="324"/>
      <c r="H14" s="324"/>
      <c r="I14" s="324"/>
      <c r="J14" s="324"/>
      <c r="K14" s="324"/>
      <c r="L14" s="324"/>
      <c r="M14" s="324"/>
      <c r="N14" s="358" t="str">
        <f t="shared" si="1"/>
        <v/>
      </c>
      <c r="O14" s="360" t="str">
        <f>IF(ISERROR(N14/N19),"",(N14/N19))</f>
        <v/>
      </c>
    </row>
    <row r="15" spans="1:15" ht="11.25" customHeight="1">
      <c r="A15" s="313" t="s">
        <v>131</v>
      </c>
      <c r="B15" s="324"/>
      <c r="C15" s="324"/>
      <c r="D15" s="324"/>
      <c r="E15" s="324"/>
      <c r="F15" s="324"/>
      <c r="G15" s="324"/>
      <c r="H15" s="324"/>
      <c r="I15" s="324"/>
      <c r="J15" s="324"/>
      <c r="K15" s="324"/>
      <c r="L15" s="324"/>
      <c r="M15" s="324"/>
      <c r="N15" s="358" t="str">
        <f t="shared" si="1"/>
        <v/>
      </c>
      <c r="O15" s="360" t="str">
        <f>IF(ISERROR(N15/N19),"",(N15/N19))</f>
        <v/>
      </c>
    </row>
    <row r="16" spans="1:15" ht="11.25" customHeight="1">
      <c r="A16" s="329" t="str">
        <f>'B Reg Taxi Data'!A15</f>
        <v>Other Trips (1)</v>
      </c>
      <c r="B16" s="324"/>
      <c r="C16" s="324"/>
      <c r="D16" s="324"/>
      <c r="E16" s="324"/>
      <c r="F16" s="324"/>
      <c r="G16" s="324"/>
      <c r="H16" s="324"/>
      <c r="I16" s="324"/>
      <c r="J16" s="324"/>
      <c r="K16" s="324"/>
      <c r="L16" s="324"/>
      <c r="M16" s="324"/>
      <c r="N16" s="358" t="str">
        <f>IF(COUNTIF(B16:M16,"&gt;0")=12,SUM(B16:M16),"")</f>
        <v/>
      </c>
      <c r="O16" s="360" t="str">
        <f>IF(ISERROR(N16/N19),"",(N16/N19))</f>
        <v/>
      </c>
    </row>
    <row r="17" spans="1:15" ht="11.25" customHeight="1">
      <c r="A17" s="329" t="str">
        <f>'B Reg Taxi Data'!A16</f>
        <v>Other Trips (2)</v>
      </c>
      <c r="B17" s="324"/>
      <c r="C17" s="324"/>
      <c r="D17" s="324"/>
      <c r="E17" s="324"/>
      <c r="F17" s="324"/>
      <c r="G17" s="324"/>
      <c r="H17" s="324"/>
      <c r="I17" s="324"/>
      <c r="J17" s="324"/>
      <c r="K17" s="324"/>
      <c r="L17" s="324"/>
      <c r="M17" s="324"/>
      <c r="N17" s="358" t="str">
        <f t="shared" si="1"/>
        <v/>
      </c>
      <c r="O17" s="360" t="str">
        <f>IF(ISERROR(N17/N19),"",(N17/N19))</f>
        <v/>
      </c>
    </row>
    <row r="18" spans="1:15" ht="11.25" customHeight="1" thickBot="1">
      <c r="A18" s="329" t="str">
        <f>'B Reg Taxi Data'!A17</f>
        <v>No Loads</v>
      </c>
      <c r="B18" s="325"/>
      <c r="C18" s="325"/>
      <c r="D18" s="325"/>
      <c r="E18" s="325"/>
      <c r="F18" s="325"/>
      <c r="G18" s="325"/>
      <c r="H18" s="325"/>
      <c r="I18" s="325"/>
      <c r="J18" s="325"/>
      <c r="K18" s="325"/>
      <c r="L18" s="325"/>
      <c r="M18" s="325"/>
      <c r="N18" s="358" t="str">
        <f>IF(COUNTIF(B18:M18,"&gt;0")=12,SUM(B18:M18),"")</f>
        <v/>
      </c>
      <c r="O18" s="361" t="str">
        <f>IF(ISERROR(N18/N19),"",(N18/N19))</f>
        <v/>
      </c>
    </row>
    <row r="19" spans="1:15" ht="11.25" customHeight="1">
      <c r="A19" s="319" t="s">
        <v>109</v>
      </c>
      <c r="B19" s="364" t="str">
        <f aca="true" t="shared" si="2" ref="B19:M19">IF(SUM(B13:B18)=0,"",SUM(B13:B18))</f>
        <v/>
      </c>
      <c r="C19" s="364" t="str">
        <f t="shared" si="2"/>
        <v/>
      </c>
      <c r="D19" s="364" t="str">
        <f t="shared" si="2"/>
        <v/>
      </c>
      <c r="E19" s="364" t="str">
        <f t="shared" si="2"/>
        <v/>
      </c>
      <c r="F19" s="364" t="str">
        <f t="shared" si="2"/>
        <v/>
      </c>
      <c r="G19" s="364" t="str">
        <f t="shared" si="2"/>
        <v/>
      </c>
      <c r="H19" s="364" t="str">
        <f t="shared" si="2"/>
        <v/>
      </c>
      <c r="I19" s="364" t="str">
        <f t="shared" si="2"/>
        <v/>
      </c>
      <c r="J19" s="364" t="str">
        <f t="shared" si="2"/>
        <v/>
      </c>
      <c r="K19" s="364" t="str">
        <f t="shared" si="2"/>
        <v/>
      </c>
      <c r="L19" s="364" t="str">
        <f t="shared" si="2"/>
        <v/>
      </c>
      <c r="M19" s="364" t="str">
        <f t="shared" si="2"/>
        <v/>
      </c>
      <c r="N19" s="362" t="str">
        <f t="shared" si="1"/>
        <v/>
      </c>
      <c r="O19" s="363" t="str">
        <f>IF(ISERROR(N19/N19),"",N19/N19)</f>
        <v/>
      </c>
    </row>
    <row r="20" spans="1:15" ht="13.95" customHeight="1">
      <c r="A20" s="315" t="s">
        <v>125</v>
      </c>
      <c r="B20" s="316"/>
      <c r="C20" s="316"/>
      <c r="D20" s="316"/>
      <c r="E20" s="316"/>
      <c r="F20" s="316"/>
      <c r="G20" s="316"/>
      <c r="H20" s="316"/>
      <c r="I20" s="316"/>
      <c r="J20" s="316"/>
      <c r="K20" s="316"/>
      <c r="L20" s="316"/>
      <c r="M20" s="316"/>
      <c r="N20" s="317" t="s">
        <v>35</v>
      </c>
      <c r="O20" s="318"/>
    </row>
    <row r="21" spans="1:15" ht="11.25" customHeight="1">
      <c r="A21" s="319" t="str">
        <f>'B Reg Taxi Data'!A20</f>
        <v>Average (minutes)</v>
      </c>
      <c r="B21" s="326"/>
      <c r="C21" s="326"/>
      <c r="D21" s="326"/>
      <c r="E21" s="326"/>
      <c r="F21" s="326"/>
      <c r="G21" s="326"/>
      <c r="H21" s="326"/>
      <c r="I21" s="326"/>
      <c r="J21" s="326"/>
      <c r="K21" s="326"/>
      <c r="L21" s="326"/>
      <c r="M21" s="326"/>
      <c r="N21" s="368" t="str">
        <f aca="true" t="shared" si="3" ref="N21:N26">IF(COUNTIF(B21:M21,"&gt;0")=12,AVERAGE(B21:M21),"")</f>
        <v/>
      </c>
      <c r="O21" s="314"/>
    </row>
    <row r="22" spans="1:15" ht="11.25" customHeight="1" thickBot="1">
      <c r="A22" s="319" t="str">
        <f>'B Reg Taxi Data'!A21</f>
        <v>85th Percentile (minutes)</v>
      </c>
      <c r="B22" s="343"/>
      <c r="C22" s="343"/>
      <c r="D22" s="343"/>
      <c r="E22" s="343"/>
      <c r="F22" s="343"/>
      <c r="G22" s="343"/>
      <c r="H22" s="343"/>
      <c r="I22" s="343"/>
      <c r="J22" s="343"/>
      <c r="K22" s="343"/>
      <c r="L22" s="343"/>
      <c r="M22" s="343"/>
      <c r="N22" s="369" t="str">
        <f t="shared" si="3"/>
        <v/>
      </c>
      <c r="O22" s="318" t="s">
        <v>34</v>
      </c>
    </row>
    <row r="23" spans="1:15" ht="11.25" customHeight="1">
      <c r="A23" s="329" t="str">
        <f>'B Reg Taxi Data'!A22</f>
        <v>Pickup &lt; 10 minutes</v>
      </c>
      <c r="B23" s="344"/>
      <c r="C23" s="344"/>
      <c r="D23" s="344"/>
      <c r="E23" s="344"/>
      <c r="F23" s="344"/>
      <c r="G23" s="344"/>
      <c r="H23" s="344"/>
      <c r="I23" s="344"/>
      <c r="J23" s="344"/>
      <c r="K23" s="344"/>
      <c r="L23" s="344"/>
      <c r="M23" s="344"/>
      <c r="N23" s="358" t="str">
        <f t="shared" si="3"/>
        <v/>
      </c>
      <c r="O23" s="359" t="str">
        <f>IF(ISERROR(N23/N26),"",N23/N26)</f>
        <v/>
      </c>
    </row>
    <row r="24" spans="1:15" ht="11.25" customHeight="1">
      <c r="A24" s="329" t="str">
        <f>'B Reg Taxi Data'!A23</f>
        <v>Pickup in 10 to 15 minutes</v>
      </c>
      <c r="B24" s="324"/>
      <c r="C24" s="324"/>
      <c r="D24" s="324"/>
      <c r="E24" s="324"/>
      <c r="F24" s="324"/>
      <c r="G24" s="324"/>
      <c r="H24" s="324"/>
      <c r="I24" s="324"/>
      <c r="J24" s="324"/>
      <c r="K24" s="324"/>
      <c r="L24" s="324"/>
      <c r="M24" s="324"/>
      <c r="N24" s="358" t="str">
        <f t="shared" si="3"/>
        <v/>
      </c>
      <c r="O24" s="360" t="str">
        <f>IF(ISERROR(N24/N26),"",N24/N26)</f>
        <v/>
      </c>
    </row>
    <row r="25" spans="1:15" ht="11.25" customHeight="1" thickBot="1">
      <c r="A25" s="329" t="str">
        <f>'B Reg Taxi Data'!A24</f>
        <v>Pickup &gt; 15 minutes</v>
      </c>
      <c r="B25" s="325"/>
      <c r="C25" s="325"/>
      <c r="D25" s="325"/>
      <c r="E25" s="325"/>
      <c r="F25" s="325"/>
      <c r="G25" s="325"/>
      <c r="H25" s="325"/>
      <c r="I25" s="325"/>
      <c r="J25" s="325"/>
      <c r="K25" s="325"/>
      <c r="L25" s="325"/>
      <c r="M25" s="325"/>
      <c r="N25" s="358" t="str">
        <f t="shared" si="3"/>
        <v/>
      </c>
      <c r="O25" s="361" t="str">
        <f>IF(ISERROR(N25/N26),"",N25/N26)</f>
        <v/>
      </c>
    </row>
    <row r="26" spans="1:15" ht="11.25" customHeight="1" thickBot="1">
      <c r="A26" s="320" t="s">
        <v>134</v>
      </c>
      <c r="B26" s="365" t="str">
        <f aca="true" t="shared" si="4" ref="B26:G26">IF(SUM(B23:B25)=0,"",SUM(B23:B25))</f>
        <v/>
      </c>
      <c r="C26" s="365" t="str">
        <f t="shared" si="4"/>
        <v/>
      </c>
      <c r="D26" s="365" t="str">
        <f t="shared" si="4"/>
        <v/>
      </c>
      <c r="E26" s="365" t="str">
        <f t="shared" si="4"/>
        <v/>
      </c>
      <c r="F26" s="365" t="str">
        <f t="shared" si="4"/>
        <v/>
      </c>
      <c r="G26" s="365" t="str">
        <f t="shared" si="4"/>
        <v/>
      </c>
      <c r="H26" s="365" t="str">
        <f aca="true" t="shared" si="5" ref="H26:M26">IF(SUM(H23:H25)=0,"",SUM(H23:H25))</f>
        <v/>
      </c>
      <c r="I26" s="365" t="str">
        <f t="shared" si="5"/>
        <v/>
      </c>
      <c r="J26" s="365" t="str">
        <f t="shared" si="5"/>
        <v/>
      </c>
      <c r="K26" s="365" t="str">
        <f t="shared" si="5"/>
        <v/>
      </c>
      <c r="L26" s="365" t="str">
        <f t="shared" si="5"/>
        <v/>
      </c>
      <c r="M26" s="365" t="str">
        <f t="shared" si="5"/>
        <v/>
      </c>
      <c r="N26" s="366" t="str">
        <f t="shared" si="3"/>
        <v/>
      </c>
      <c r="O26" s="367" t="str">
        <f>IF(ISERROR(N26/N26),"",N26/N26)</f>
        <v/>
      </c>
    </row>
    <row r="27" spans="1:15" ht="6" customHeight="1" thickBot="1" thickTop="1">
      <c r="A27" s="341"/>
      <c r="B27" s="342"/>
      <c r="C27" s="342"/>
      <c r="D27" s="342"/>
      <c r="E27" s="342"/>
      <c r="F27" s="342"/>
      <c r="G27" s="342"/>
      <c r="H27" s="342"/>
      <c r="I27" s="342"/>
      <c r="J27" s="342"/>
      <c r="K27" s="342"/>
      <c r="L27" s="342"/>
      <c r="M27" s="342"/>
      <c r="N27" s="342"/>
      <c r="O27" s="342"/>
    </row>
    <row r="28" spans="1:15" ht="13.8" customHeight="1" thickTop="1">
      <c r="A28" s="356">
        <f>A7-1</f>
        <v>2017</v>
      </c>
      <c r="B28" s="357" t="str">
        <f aca="true" t="shared" si="6" ref="B28:M28">B7</f>
        <v>Jan.</v>
      </c>
      <c r="C28" s="357" t="str">
        <f t="shared" si="6"/>
        <v>Feb.</v>
      </c>
      <c r="D28" s="357" t="str">
        <f t="shared" si="6"/>
        <v>Mar.</v>
      </c>
      <c r="E28" s="357" t="str">
        <f t="shared" si="6"/>
        <v>Apr.</v>
      </c>
      <c r="F28" s="357" t="str">
        <f t="shared" si="6"/>
        <v>May</v>
      </c>
      <c r="G28" s="357" t="str">
        <f t="shared" si="6"/>
        <v>Jun.</v>
      </c>
      <c r="H28" s="357" t="str">
        <f t="shared" si="6"/>
        <v>Jul.</v>
      </c>
      <c r="I28" s="357" t="str">
        <f t="shared" si="6"/>
        <v>Aug.</v>
      </c>
      <c r="J28" s="357" t="str">
        <f t="shared" si="6"/>
        <v>Sep.</v>
      </c>
      <c r="K28" s="357" t="str">
        <f t="shared" si="6"/>
        <v>Oct.</v>
      </c>
      <c r="L28" s="357" t="str">
        <f t="shared" si="6"/>
        <v>Nov.</v>
      </c>
      <c r="M28" s="357" t="str">
        <f t="shared" si="6"/>
        <v>Dec.</v>
      </c>
      <c r="N28" s="635">
        <f>A28</f>
        <v>2017</v>
      </c>
      <c r="O28" s="636"/>
    </row>
    <row r="29" spans="1:15" ht="11.25" customHeight="1">
      <c r="A29" s="315" t="str">
        <f aca="true" t="shared" si="7" ref="A29:A35">A8</f>
        <v>WATS Activated &amp; On Shift</v>
      </c>
      <c r="B29" s="316"/>
      <c r="C29" s="316"/>
      <c r="D29" s="316"/>
      <c r="E29" s="316"/>
      <c r="F29" s="316"/>
      <c r="G29" s="316"/>
      <c r="H29" s="316"/>
      <c r="I29" s="316"/>
      <c r="J29" s="316"/>
      <c r="K29" s="316"/>
      <c r="L29" s="316"/>
      <c r="M29" s="316"/>
      <c r="N29" s="317" t="str">
        <f>N8</f>
        <v>Averages</v>
      </c>
      <c r="O29" s="318"/>
    </row>
    <row r="30" spans="1:15" ht="11.25" customHeight="1">
      <c r="A30" s="328" t="str">
        <f t="shared" si="7"/>
        <v>WATs Activated at PT Branch</v>
      </c>
      <c r="B30" s="6"/>
      <c r="C30" s="6"/>
      <c r="D30" s="6"/>
      <c r="E30" s="6"/>
      <c r="F30" s="6"/>
      <c r="G30" s="6"/>
      <c r="H30" s="6"/>
      <c r="I30" s="6"/>
      <c r="J30" s="6"/>
      <c r="K30" s="6"/>
      <c r="L30" s="6"/>
      <c r="M30" s="6"/>
      <c r="N30" s="369" t="str">
        <f>IF(COUNTIF(B30:M30,"&gt;0")=12,AVERAGE(B30:M30),"")</f>
        <v/>
      </c>
      <c r="O30" s="370"/>
    </row>
    <row r="31" spans="1:15" ht="11.25" customHeight="1" thickBot="1">
      <c r="A31" s="328" t="str">
        <f t="shared" si="7"/>
        <v>WATs On Shift (daily average)</v>
      </c>
      <c r="B31" s="321"/>
      <c r="C31" s="321"/>
      <c r="D31" s="321"/>
      <c r="E31" s="321"/>
      <c r="F31" s="321"/>
      <c r="G31" s="321"/>
      <c r="H31" s="321"/>
      <c r="I31" s="321"/>
      <c r="J31" s="321"/>
      <c r="K31" s="321"/>
      <c r="L31" s="321"/>
      <c r="M31" s="321"/>
      <c r="N31" s="368" t="str">
        <f>IF(COUNTIF(B31:M31,"&gt;0")=12,AVERAGE(B31:M31),"")</f>
        <v/>
      </c>
      <c r="O31" s="370"/>
    </row>
    <row r="32" spans="1:15" ht="11.25" customHeight="1">
      <c r="A32" s="319" t="str">
        <f t="shared" si="7"/>
        <v>Use of WAT Fleet</v>
      </c>
      <c r="B32" s="371" t="str">
        <f aca="true" t="shared" si="8" ref="B32:N32">IF(COUNTIF(B30:B31,"&gt;0")=2,B31/B30,"")</f>
        <v/>
      </c>
      <c r="C32" s="371" t="str">
        <f t="shared" si="8"/>
        <v/>
      </c>
      <c r="D32" s="371" t="str">
        <f t="shared" si="8"/>
        <v/>
      </c>
      <c r="E32" s="371" t="str">
        <f t="shared" si="8"/>
        <v/>
      </c>
      <c r="F32" s="371" t="str">
        <f t="shared" si="8"/>
        <v/>
      </c>
      <c r="G32" s="371" t="str">
        <f t="shared" si="8"/>
        <v/>
      </c>
      <c r="H32" s="371" t="str">
        <f t="shared" si="8"/>
        <v/>
      </c>
      <c r="I32" s="371" t="str">
        <f t="shared" si="8"/>
        <v/>
      </c>
      <c r="J32" s="371" t="str">
        <f t="shared" si="8"/>
        <v/>
      </c>
      <c r="K32" s="371" t="str">
        <f t="shared" si="8"/>
        <v/>
      </c>
      <c r="L32" s="371" t="str">
        <f t="shared" si="8"/>
        <v/>
      </c>
      <c r="M32" s="371" t="str">
        <f t="shared" si="8"/>
        <v/>
      </c>
      <c r="N32" s="371" t="str">
        <f t="shared" si="8"/>
        <v/>
      </c>
      <c r="O32" s="370"/>
    </row>
    <row r="33" spans="1:15" ht="11.25" customHeight="1">
      <c r="A33" s="315" t="str">
        <f t="shared" si="7"/>
        <v>WAT Trip Volumes</v>
      </c>
      <c r="B33" s="316"/>
      <c r="C33" s="316"/>
      <c r="D33" s="316"/>
      <c r="E33" s="316"/>
      <c r="F33" s="316"/>
      <c r="G33" s="316"/>
      <c r="H33" s="316"/>
      <c r="I33" s="316"/>
      <c r="J33" s="316"/>
      <c r="K33" s="316"/>
      <c r="L33" s="316"/>
      <c r="M33" s="316"/>
      <c r="N33" s="317" t="str">
        <f>N12</f>
        <v>Totals</v>
      </c>
      <c r="O33" s="318" t="str">
        <f>O12</f>
        <v>Portion</v>
      </c>
    </row>
    <row r="34" spans="1:15" ht="11.25" customHeight="1">
      <c r="A34" s="329" t="str">
        <f t="shared" si="7"/>
        <v>Flag Trips</v>
      </c>
      <c r="B34" s="323"/>
      <c r="C34" s="323"/>
      <c r="D34" s="323"/>
      <c r="E34" s="323"/>
      <c r="F34" s="323"/>
      <c r="G34" s="323"/>
      <c r="H34" s="323"/>
      <c r="I34" s="323"/>
      <c r="J34" s="323"/>
      <c r="K34" s="323"/>
      <c r="L34" s="323"/>
      <c r="M34" s="323"/>
      <c r="N34" s="358" t="str">
        <f aca="true" t="shared" si="9" ref="N34:N40">IF(COUNTIF(B34:M34,"&gt;0")=12,SUM(B34:M34),"")</f>
        <v/>
      </c>
      <c r="O34" s="359" t="str">
        <f>IF(ISERROR(N34/N40),"",(N34/N40))</f>
        <v/>
      </c>
    </row>
    <row r="35" spans="1:15" ht="11.25" customHeight="1">
      <c r="A35" s="329" t="str">
        <f t="shared" si="7"/>
        <v>Regular Dispatch Trips</v>
      </c>
      <c r="B35" s="324"/>
      <c r="C35" s="324"/>
      <c r="D35" s="324"/>
      <c r="E35" s="324"/>
      <c r="F35" s="324"/>
      <c r="G35" s="324"/>
      <c r="H35" s="324"/>
      <c r="I35" s="324"/>
      <c r="J35" s="324"/>
      <c r="K35" s="324"/>
      <c r="L35" s="324"/>
      <c r="M35" s="324"/>
      <c r="N35" s="358" t="str">
        <f t="shared" si="9"/>
        <v/>
      </c>
      <c r="O35" s="360" t="str">
        <f>IF(ISERROR(N35/N40),"",(N35/N40))</f>
        <v/>
      </c>
    </row>
    <row r="36" spans="1:15" ht="11.25" customHeight="1">
      <c r="A36" s="328" t="str">
        <f>$A$15</f>
        <v>Wheelchair User Dispatch Trips</v>
      </c>
      <c r="B36" s="324"/>
      <c r="C36" s="324"/>
      <c r="D36" s="324"/>
      <c r="E36" s="324"/>
      <c r="F36" s="324"/>
      <c r="G36" s="324"/>
      <c r="H36" s="324"/>
      <c r="I36" s="324"/>
      <c r="J36" s="324"/>
      <c r="K36" s="324"/>
      <c r="L36" s="324"/>
      <c r="M36" s="324"/>
      <c r="N36" s="358" t="str">
        <f t="shared" si="9"/>
        <v/>
      </c>
      <c r="O36" s="360" t="str">
        <f>IF(ISERROR(N36/N40),"",(N36/N40))</f>
        <v/>
      </c>
    </row>
    <row r="37" spans="1:15" ht="11.25" customHeight="1">
      <c r="A37" s="329" t="str">
        <f aca="true" t="shared" si="10" ref="A37:A47">A16</f>
        <v>Other Trips (1)</v>
      </c>
      <c r="B37" s="324"/>
      <c r="C37" s="324"/>
      <c r="D37" s="324"/>
      <c r="E37" s="324"/>
      <c r="F37" s="324"/>
      <c r="G37" s="324"/>
      <c r="H37" s="324"/>
      <c r="I37" s="324"/>
      <c r="J37" s="324"/>
      <c r="K37" s="324"/>
      <c r="L37" s="324"/>
      <c r="M37" s="324"/>
      <c r="N37" s="358" t="str">
        <f t="shared" si="9"/>
        <v/>
      </c>
      <c r="O37" s="360" t="str">
        <f>IF(ISERROR(N37/N40),"",(N37/N40))</f>
        <v/>
      </c>
    </row>
    <row r="38" spans="1:15" ht="11.25" customHeight="1">
      <c r="A38" s="329" t="str">
        <f t="shared" si="10"/>
        <v>Other Trips (2)</v>
      </c>
      <c r="B38" s="324"/>
      <c r="C38" s="324"/>
      <c r="D38" s="324"/>
      <c r="E38" s="324"/>
      <c r="F38" s="324"/>
      <c r="G38" s="324"/>
      <c r="H38" s="324"/>
      <c r="I38" s="324"/>
      <c r="J38" s="324"/>
      <c r="K38" s="324"/>
      <c r="L38" s="324"/>
      <c r="M38" s="324"/>
      <c r="N38" s="358" t="str">
        <f t="shared" si="9"/>
        <v/>
      </c>
      <c r="O38" s="360" t="str">
        <f>IF(ISERROR(N38/N40),"",(N38/N40))</f>
        <v/>
      </c>
    </row>
    <row r="39" spans="1:15" ht="11.25" customHeight="1" thickBot="1">
      <c r="A39" s="329" t="str">
        <f t="shared" si="10"/>
        <v>No Loads</v>
      </c>
      <c r="B39" s="325"/>
      <c r="C39" s="325"/>
      <c r="D39" s="325"/>
      <c r="E39" s="325"/>
      <c r="F39" s="325"/>
      <c r="G39" s="325"/>
      <c r="H39" s="325"/>
      <c r="I39" s="325"/>
      <c r="J39" s="325"/>
      <c r="K39" s="325"/>
      <c r="L39" s="325"/>
      <c r="M39" s="325"/>
      <c r="N39" s="358" t="str">
        <f t="shared" si="9"/>
        <v/>
      </c>
      <c r="O39" s="361" t="str">
        <f>IF(ISERROR(N39/N40),"",(N39/N40))</f>
        <v/>
      </c>
    </row>
    <row r="40" spans="1:15" ht="11.25" customHeight="1">
      <c r="A40" s="319" t="str">
        <f t="shared" si="10"/>
        <v>Total WAT Trips</v>
      </c>
      <c r="B40" s="364" t="str">
        <f aca="true" t="shared" si="11" ref="B40:M40">IF(SUM(B34:B39)=0,"",SUM(B34:B39))</f>
        <v/>
      </c>
      <c r="C40" s="364" t="str">
        <f t="shared" si="11"/>
        <v/>
      </c>
      <c r="D40" s="364" t="str">
        <f t="shared" si="11"/>
        <v/>
      </c>
      <c r="E40" s="364" t="str">
        <f t="shared" si="11"/>
        <v/>
      </c>
      <c r="F40" s="364" t="str">
        <f t="shared" si="11"/>
        <v/>
      </c>
      <c r="G40" s="364" t="str">
        <f t="shared" si="11"/>
        <v/>
      </c>
      <c r="H40" s="364" t="str">
        <f t="shared" si="11"/>
        <v/>
      </c>
      <c r="I40" s="364" t="str">
        <f t="shared" si="11"/>
        <v/>
      </c>
      <c r="J40" s="364" t="str">
        <f t="shared" si="11"/>
        <v/>
      </c>
      <c r="K40" s="364" t="str">
        <f t="shared" si="11"/>
        <v/>
      </c>
      <c r="L40" s="364" t="str">
        <f t="shared" si="11"/>
        <v/>
      </c>
      <c r="M40" s="364" t="str">
        <f t="shared" si="11"/>
        <v/>
      </c>
      <c r="N40" s="362" t="str">
        <f t="shared" si="9"/>
        <v/>
      </c>
      <c r="O40" s="363" t="str">
        <f>IF(ISERROR(N40/N40),"",N40/N40)</f>
        <v/>
      </c>
    </row>
    <row r="41" spans="1:15" ht="11.25" customHeight="1">
      <c r="A41" s="315" t="str">
        <f t="shared" si="10"/>
        <v>WAT Response Times (dispatch to pickup)</v>
      </c>
      <c r="B41" s="316"/>
      <c r="C41" s="316"/>
      <c r="D41" s="316"/>
      <c r="E41" s="316"/>
      <c r="F41" s="316"/>
      <c r="G41" s="316"/>
      <c r="H41" s="316"/>
      <c r="I41" s="316"/>
      <c r="J41" s="316"/>
      <c r="K41" s="316"/>
      <c r="L41" s="316"/>
      <c r="M41" s="316"/>
      <c r="N41" s="317" t="str">
        <f>N20</f>
        <v>Averages</v>
      </c>
      <c r="O41" s="318"/>
    </row>
    <row r="42" spans="1:15" ht="11.25" customHeight="1">
      <c r="A42" s="319" t="str">
        <f t="shared" si="10"/>
        <v>Average (minutes)</v>
      </c>
      <c r="B42" s="326"/>
      <c r="C42" s="326"/>
      <c r="D42" s="326"/>
      <c r="E42" s="326"/>
      <c r="F42" s="326"/>
      <c r="G42" s="326"/>
      <c r="H42" s="326"/>
      <c r="I42" s="326"/>
      <c r="J42" s="326"/>
      <c r="K42" s="326"/>
      <c r="L42" s="326"/>
      <c r="M42" s="326"/>
      <c r="N42" s="368" t="str">
        <f aca="true" t="shared" si="12" ref="N42:N47">IF(COUNTIF(B42:M42,"&gt;0")=12,AVERAGE(B42:M42),"")</f>
        <v/>
      </c>
      <c r="O42" s="314"/>
    </row>
    <row r="43" spans="1:15" ht="11.25" customHeight="1">
      <c r="A43" s="319" t="str">
        <f t="shared" si="10"/>
        <v>85th Percentile (minutes)</v>
      </c>
      <c r="B43" s="327"/>
      <c r="C43" s="327"/>
      <c r="D43" s="327"/>
      <c r="E43" s="327"/>
      <c r="F43" s="327"/>
      <c r="G43" s="327"/>
      <c r="H43" s="327"/>
      <c r="I43" s="327"/>
      <c r="J43" s="327"/>
      <c r="K43" s="327"/>
      <c r="L43" s="327"/>
      <c r="M43" s="327"/>
      <c r="N43" s="369" t="str">
        <f t="shared" si="12"/>
        <v/>
      </c>
      <c r="O43" s="318" t="str">
        <f>O22</f>
        <v>Portion</v>
      </c>
    </row>
    <row r="44" spans="1:15" ht="11.25" customHeight="1">
      <c r="A44" s="329" t="str">
        <f t="shared" si="10"/>
        <v>Pickup &lt; 10 minutes</v>
      </c>
      <c r="B44" s="324"/>
      <c r="C44" s="324"/>
      <c r="D44" s="324"/>
      <c r="E44" s="324"/>
      <c r="F44" s="324"/>
      <c r="G44" s="324"/>
      <c r="H44" s="324"/>
      <c r="I44" s="324"/>
      <c r="J44" s="324"/>
      <c r="K44" s="324"/>
      <c r="L44" s="324"/>
      <c r="M44" s="324"/>
      <c r="N44" s="358" t="str">
        <f t="shared" si="12"/>
        <v/>
      </c>
      <c r="O44" s="359" t="str">
        <f>IF(ISERROR(N44/N47),"",N44/N47)</f>
        <v/>
      </c>
    </row>
    <row r="45" spans="1:15" ht="11.25" customHeight="1">
      <c r="A45" s="329" t="str">
        <f t="shared" si="10"/>
        <v>Pickup in 10 to 15 minutes</v>
      </c>
      <c r="B45" s="324"/>
      <c r="C45" s="324"/>
      <c r="D45" s="324"/>
      <c r="E45" s="324"/>
      <c r="F45" s="324"/>
      <c r="G45" s="324"/>
      <c r="H45" s="324"/>
      <c r="I45" s="324"/>
      <c r="J45" s="324"/>
      <c r="K45" s="324"/>
      <c r="L45" s="324"/>
      <c r="M45" s="324"/>
      <c r="N45" s="358" t="str">
        <f t="shared" si="12"/>
        <v/>
      </c>
      <c r="O45" s="360" t="str">
        <f>IF(ISERROR(N45/N47),"",N45/N47)</f>
        <v/>
      </c>
    </row>
    <row r="46" spans="1:15" ht="11.25" customHeight="1" thickBot="1">
      <c r="A46" s="329" t="str">
        <f t="shared" si="10"/>
        <v>Pickup &gt; 15 minutes</v>
      </c>
      <c r="B46" s="325"/>
      <c r="C46" s="325"/>
      <c r="D46" s="325"/>
      <c r="E46" s="325"/>
      <c r="F46" s="325"/>
      <c r="G46" s="325"/>
      <c r="H46" s="325"/>
      <c r="I46" s="325"/>
      <c r="J46" s="325"/>
      <c r="K46" s="325"/>
      <c r="L46" s="325"/>
      <c r="M46" s="325"/>
      <c r="N46" s="358" t="str">
        <f t="shared" si="12"/>
        <v/>
      </c>
      <c r="O46" s="361" t="str">
        <f>IF(ISERROR(N46/N47),"",N46/N47)</f>
        <v/>
      </c>
    </row>
    <row r="47" spans="1:15" ht="11.25" customHeight="1" thickBot="1">
      <c r="A47" s="320" t="str">
        <f t="shared" si="10"/>
        <v>Total WAT Dispatch Trips</v>
      </c>
      <c r="B47" s="365" t="str">
        <f aca="true" t="shared" si="13" ref="B47:G47">IF(SUM(B44:B46)=0,"",SUM(B44:B46))</f>
        <v/>
      </c>
      <c r="C47" s="365" t="str">
        <f t="shared" si="13"/>
        <v/>
      </c>
      <c r="D47" s="365" t="str">
        <f t="shared" si="13"/>
        <v/>
      </c>
      <c r="E47" s="365" t="str">
        <f t="shared" si="13"/>
        <v/>
      </c>
      <c r="F47" s="365" t="str">
        <f t="shared" si="13"/>
        <v/>
      </c>
      <c r="G47" s="365" t="str">
        <f t="shared" si="13"/>
        <v/>
      </c>
      <c r="H47" s="365" t="str">
        <f aca="true" t="shared" si="14" ref="H47:M47">IF(SUM(H44:H46)=0,"",SUM(H44:H46))</f>
        <v/>
      </c>
      <c r="I47" s="365" t="str">
        <f t="shared" si="14"/>
        <v/>
      </c>
      <c r="J47" s="365" t="str">
        <f t="shared" si="14"/>
        <v/>
      </c>
      <c r="K47" s="365" t="str">
        <f t="shared" si="14"/>
        <v/>
      </c>
      <c r="L47" s="365" t="str">
        <f t="shared" si="14"/>
        <v/>
      </c>
      <c r="M47" s="365" t="str">
        <f t="shared" si="14"/>
        <v/>
      </c>
      <c r="N47" s="366" t="str">
        <f t="shared" si="12"/>
        <v/>
      </c>
      <c r="O47" s="367" t="str">
        <f>IF(ISERROR(N47/N47),"",N47/N47)</f>
        <v/>
      </c>
    </row>
    <row r="48" spans="1:15" ht="4.8" customHeight="1" thickTop="1">
      <c r="A48" s="330"/>
      <c r="B48" s="330"/>
      <c r="C48" s="330"/>
      <c r="D48" s="330"/>
      <c r="E48" s="330"/>
      <c r="F48" s="330"/>
      <c r="G48" s="330"/>
      <c r="H48" s="330"/>
      <c r="I48" s="330"/>
      <c r="J48" s="330"/>
      <c r="K48" s="330"/>
      <c r="L48" s="330"/>
      <c r="M48" s="330"/>
      <c r="N48" s="330"/>
      <c r="O48" s="331"/>
    </row>
    <row r="49" spans="1:15" ht="13.2" customHeight="1">
      <c r="A49" s="345" t="s">
        <v>114</v>
      </c>
      <c r="B49" s="330"/>
      <c r="C49" s="330"/>
      <c r="D49" s="330"/>
      <c r="E49" s="330"/>
      <c r="F49" s="330"/>
      <c r="G49" s="332" t="s">
        <v>107</v>
      </c>
      <c r="H49" s="330"/>
      <c r="I49" s="330"/>
      <c r="J49" s="330"/>
      <c r="K49" s="330"/>
      <c r="L49" s="330"/>
      <c r="M49" s="330"/>
      <c r="N49" s="330"/>
      <c r="O49" s="333" t="str">
        <f>$O$3</f>
        <v>wheelchair accessible taxis (WATs) only</v>
      </c>
    </row>
    <row r="50" spans="1:15" ht="3.45" customHeight="1" thickBot="1">
      <c r="A50" s="330"/>
      <c r="B50" s="330"/>
      <c r="C50" s="330"/>
      <c r="D50" s="330"/>
      <c r="E50" s="330"/>
      <c r="F50" s="330"/>
      <c r="G50" s="330"/>
      <c r="H50" s="330"/>
      <c r="I50" s="330"/>
      <c r="J50" s="330"/>
      <c r="K50" s="330"/>
      <c r="L50" s="330"/>
      <c r="M50" s="330"/>
      <c r="N50" s="330"/>
      <c r="O50" s="331"/>
    </row>
    <row r="51" spans="1:15" ht="13.8" customHeight="1" thickBot="1">
      <c r="A51" s="334" t="s">
        <v>12</v>
      </c>
      <c r="B51" s="568" t="str">
        <f>'A  Applicant Info'!$E$3</f>
        <v>XYZ Taxi Ltd.</v>
      </c>
      <c r="C51" s="569"/>
      <c r="D51" s="569"/>
      <c r="E51" s="569"/>
      <c r="F51" s="569"/>
      <c r="G51" s="570"/>
      <c r="H51" s="335"/>
      <c r="I51" s="336"/>
      <c r="J51" s="337" t="s">
        <v>13</v>
      </c>
      <c r="K51" s="568">
        <f>'A  Applicant Info'!$L$3</f>
        <v>1</v>
      </c>
      <c r="L51" s="569"/>
      <c r="M51" s="569"/>
      <c r="N51" s="570"/>
      <c r="O51" s="335"/>
    </row>
    <row r="52" spans="1:15" ht="3" customHeight="1" thickBot="1">
      <c r="A52" s="338"/>
      <c r="B52" s="339"/>
      <c r="C52" s="339"/>
      <c r="D52" s="339"/>
      <c r="E52" s="339"/>
      <c r="F52" s="339"/>
      <c r="G52" s="339"/>
      <c r="H52" s="339"/>
      <c r="I52" s="339"/>
      <c r="J52" s="336"/>
      <c r="K52" s="336"/>
      <c r="L52" s="336"/>
      <c r="M52" s="336"/>
      <c r="N52" s="336"/>
      <c r="O52" s="331"/>
    </row>
    <row r="53" spans="1:15" ht="13.8" customHeight="1" thickTop="1">
      <c r="A53" s="356">
        <f>A28-1</f>
        <v>2016</v>
      </c>
      <c r="B53" s="357" t="str">
        <f>B28</f>
        <v>Jan.</v>
      </c>
      <c r="C53" s="357" t="str">
        <f aca="true" t="shared" si="15" ref="C53:M53">C28</f>
        <v>Feb.</v>
      </c>
      <c r="D53" s="357" t="str">
        <f t="shared" si="15"/>
        <v>Mar.</v>
      </c>
      <c r="E53" s="357" t="str">
        <f t="shared" si="15"/>
        <v>Apr.</v>
      </c>
      <c r="F53" s="357" t="str">
        <f t="shared" si="15"/>
        <v>May</v>
      </c>
      <c r="G53" s="357" t="str">
        <f t="shared" si="15"/>
        <v>Jun.</v>
      </c>
      <c r="H53" s="357" t="str">
        <f>H28</f>
        <v>Jul.</v>
      </c>
      <c r="I53" s="357" t="str">
        <f t="shared" si="15"/>
        <v>Aug.</v>
      </c>
      <c r="J53" s="357" t="str">
        <f t="shared" si="15"/>
        <v>Sep.</v>
      </c>
      <c r="K53" s="357" t="str">
        <f t="shared" si="15"/>
        <v>Oct.</v>
      </c>
      <c r="L53" s="357" t="str">
        <f t="shared" si="15"/>
        <v>Nov.</v>
      </c>
      <c r="M53" s="357" t="str">
        <f t="shared" si="15"/>
        <v>Dec.</v>
      </c>
      <c r="N53" s="635">
        <f>A53</f>
        <v>2016</v>
      </c>
      <c r="O53" s="636"/>
    </row>
    <row r="54" spans="1:15" ht="11.25" customHeight="1">
      <c r="A54" s="315" t="str">
        <f aca="true" t="shared" si="16" ref="A54:A60">A29</f>
        <v>WATS Activated &amp; On Shift</v>
      </c>
      <c r="B54" s="316"/>
      <c r="C54" s="316"/>
      <c r="D54" s="316"/>
      <c r="E54" s="316"/>
      <c r="F54" s="316"/>
      <c r="G54" s="316"/>
      <c r="H54" s="316"/>
      <c r="I54" s="316"/>
      <c r="J54" s="316"/>
      <c r="K54" s="316"/>
      <c r="L54" s="316"/>
      <c r="M54" s="316"/>
      <c r="N54" s="317" t="str">
        <f>N29</f>
        <v>Averages</v>
      </c>
      <c r="O54" s="318"/>
    </row>
    <row r="55" spans="1:15" ht="11.25" customHeight="1">
      <c r="A55" s="328" t="str">
        <f t="shared" si="16"/>
        <v>WATs Activated at PT Branch</v>
      </c>
      <c r="B55" s="6"/>
      <c r="C55" s="6"/>
      <c r="D55" s="6"/>
      <c r="E55" s="6"/>
      <c r="F55" s="6"/>
      <c r="G55" s="6"/>
      <c r="H55" s="6"/>
      <c r="I55" s="6"/>
      <c r="J55" s="6"/>
      <c r="K55" s="6"/>
      <c r="L55" s="6"/>
      <c r="M55" s="6"/>
      <c r="N55" s="369" t="str">
        <f>IF(COUNTIF(B55:M55,"&gt;0")=12,AVERAGE(B55:M55),"")</f>
        <v/>
      </c>
      <c r="O55" s="370"/>
    </row>
    <row r="56" spans="1:15" ht="11.25" customHeight="1" thickBot="1">
      <c r="A56" s="328" t="str">
        <f t="shared" si="16"/>
        <v>WATs On Shift (daily average)</v>
      </c>
      <c r="B56" s="321"/>
      <c r="C56" s="321"/>
      <c r="D56" s="321"/>
      <c r="E56" s="321"/>
      <c r="F56" s="321"/>
      <c r="G56" s="321"/>
      <c r="H56" s="321"/>
      <c r="I56" s="321"/>
      <c r="J56" s="321"/>
      <c r="K56" s="321"/>
      <c r="L56" s="321"/>
      <c r="M56" s="321"/>
      <c r="N56" s="368" t="str">
        <f>IF(COUNTIF(B56:M56,"&gt;0")=12,AVERAGE(B56:M56),"")</f>
        <v/>
      </c>
      <c r="O56" s="370"/>
    </row>
    <row r="57" spans="1:15" ht="11.25" customHeight="1">
      <c r="A57" s="319" t="str">
        <f t="shared" si="16"/>
        <v>Use of WAT Fleet</v>
      </c>
      <c r="B57" s="371" t="str">
        <f aca="true" t="shared" si="17" ref="B57:N57">IF(COUNTIF(B55:B56,"&gt;0")=2,B56/B55,"")</f>
        <v/>
      </c>
      <c r="C57" s="371" t="str">
        <f t="shared" si="17"/>
        <v/>
      </c>
      <c r="D57" s="371" t="str">
        <f t="shared" si="17"/>
        <v/>
      </c>
      <c r="E57" s="371" t="str">
        <f t="shared" si="17"/>
        <v/>
      </c>
      <c r="F57" s="371" t="str">
        <f t="shared" si="17"/>
        <v/>
      </c>
      <c r="G57" s="371" t="str">
        <f t="shared" si="17"/>
        <v/>
      </c>
      <c r="H57" s="371" t="str">
        <f t="shared" si="17"/>
        <v/>
      </c>
      <c r="I57" s="371" t="str">
        <f t="shared" si="17"/>
        <v/>
      </c>
      <c r="J57" s="371" t="str">
        <f t="shared" si="17"/>
        <v/>
      </c>
      <c r="K57" s="371" t="str">
        <f t="shared" si="17"/>
        <v/>
      </c>
      <c r="L57" s="371" t="str">
        <f t="shared" si="17"/>
        <v/>
      </c>
      <c r="M57" s="371" t="str">
        <f t="shared" si="17"/>
        <v/>
      </c>
      <c r="N57" s="371" t="str">
        <f t="shared" si="17"/>
        <v/>
      </c>
      <c r="O57" s="370"/>
    </row>
    <row r="58" spans="1:15" ht="11.25" customHeight="1">
      <c r="A58" s="315" t="str">
        <f t="shared" si="16"/>
        <v>WAT Trip Volumes</v>
      </c>
      <c r="B58" s="316"/>
      <c r="C58" s="316"/>
      <c r="D58" s="316"/>
      <c r="E58" s="316"/>
      <c r="F58" s="316"/>
      <c r="G58" s="316"/>
      <c r="H58" s="316"/>
      <c r="I58" s="316"/>
      <c r="J58" s="316"/>
      <c r="K58" s="316"/>
      <c r="L58" s="316"/>
      <c r="M58" s="316"/>
      <c r="N58" s="317" t="str">
        <f>N33</f>
        <v>Totals</v>
      </c>
      <c r="O58" s="318" t="str">
        <f>O33</f>
        <v>Portion</v>
      </c>
    </row>
    <row r="59" spans="1:15" ht="11.25" customHeight="1">
      <c r="A59" s="329" t="str">
        <f t="shared" si="16"/>
        <v>Flag Trips</v>
      </c>
      <c r="B59" s="323"/>
      <c r="C59" s="323"/>
      <c r="D59" s="323"/>
      <c r="E59" s="323"/>
      <c r="F59" s="323"/>
      <c r="G59" s="323"/>
      <c r="H59" s="323"/>
      <c r="I59" s="323"/>
      <c r="J59" s="323"/>
      <c r="K59" s="323"/>
      <c r="L59" s="323"/>
      <c r="M59" s="323"/>
      <c r="N59" s="358" t="str">
        <f aca="true" t="shared" si="18" ref="N59:N65">IF(COUNTIF(B59:M59,"&gt;0")=12,SUM(B59:M59),"")</f>
        <v/>
      </c>
      <c r="O59" s="359" t="str">
        <f>IF(ISERROR(N59/N65),"",(N59/N65))</f>
        <v/>
      </c>
    </row>
    <row r="60" spans="1:15" ht="11.25" customHeight="1">
      <c r="A60" s="329" t="str">
        <f t="shared" si="16"/>
        <v>Regular Dispatch Trips</v>
      </c>
      <c r="B60" s="324"/>
      <c r="C60" s="324"/>
      <c r="D60" s="324"/>
      <c r="E60" s="324"/>
      <c r="F60" s="324"/>
      <c r="G60" s="324"/>
      <c r="H60" s="324"/>
      <c r="I60" s="324"/>
      <c r="J60" s="324"/>
      <c r="K60" s="324"/>
      <c r="L60" s="324"/>
      <c r="M60" s="324"/>
      <c r="N60" s="358" t="str">
        <f t="shared" si="18"/>
        <v/>
      </c>
      <c r="O60" s="360" t="str">
        <f>IF(ISERROR(N60/N65),"",(N60/N65))</f>
        <v/>
      </c>
    </row>
    <row r="61" spans="1:15" ht="11.25" customHeight="1">
      <c r="A61" s="328" t="str">
        <f>$A$15</f>
        <v>Wheelchair User Dispatch Trips</v>
      </c>
      <c r="B61" s="324"/>
      <c r="C61" s="324"/>
      <c r="D61" s="324"/>
      <c r="E61" s="324"/>
      <c r="F61" s="324"/>
      <c r="G61" s="324"/>
      <c r="H61" s="324"/>
      <c r="I61" s="324"/>
      <c r="J61" s="324"/>
      <c r="K61" s="324"/>
      <c r="L61" s="324"/>
      <c r="M61" s="324"/>
      <c r="N61" s="358" t="str">
        <f t="shared" si="18"/>
        <v/>
      </c>
      <c r="O61" s="360" t="str">
        <f>IF(ISERROR(N61/N65),"",(N61/N65))</f>
        <v/>
      </c>
    </row>
    <row r="62" spans="1:15" ht="11.25" customHeight="1">
      <c r="A62" s="329" t="str">
        <f aca="true" t="shared" si="19" ref="A62:A72">A37</f>
        <v>Other Trips (1)</v>
      </c>
      <c r="B62" s="324"/>
      <c r="C62" s="324"/>
      <c r="D62" s="324"/>
      <c r="E62" s="324"/>
      <c r="F62" s="324"/>
      <c r="G62" s="324"/>
      <c r="H62" s="324"/>
      <c r="I62" s="324"/>
      <c r="J62" s="324"/>
      <c r="K62" s="324"/>
      <c r="L62" s="324"/>
      <c r="M62" s="324"/>
      <c r="N62" s="358" t="str">
        <f t="shared" si="18"/>
        <v/>
      </c>
      <c r="O62" s="360" t="str">
        <f>IF(ISERROR(N62/N65),"",(N62/N65))</f>
        <v/>
      </c>
    </row>
    <row r="63" spans="1:15" ht="11.25" customHeight="1">
      <c r="A63" s="329" t="str">
        <f t="shared" si="19"/>
        <v>Other Trips (2)</v>
      </c>
      <c r="B63" s="324"/>
      <c r="C63" s="324"/>
      <c r="D63" s="324"/>
      <c r="E63" s="324"/>
      <c r="F63" s="324"/>
      <c r="G63" s="324"/>
      <c r="H63" s="324"/>
      <c r="I63" s="324"/>
      <c r="J63" s="324"/>
      <c r="K63" s="324"/>
      <c r="L63" s="324"/>
      <c r="M63" s="324"/>
      <c r="N63" s="358" t="str">
        <f t="shared" si="18"/>
        <v/>
      </c>
      <c r="O63" s="360" t="str">
        <f>IF(ISERROR(N63/N65),"",(N63/N65))</f>
        <v/>
      </c>
    </row>
    <row r="64" spans="1:15" ht="11.25" customHeight="1" thickBot="1">
      <c r="A64" s="329" t="str">
        <f t="shared" si="19"/>
        <v>No Loads</v>
      </c>
      <c r="B64" s="325"/>
      <c r="C64" s="325"/>
      <c r="D64" s="325"/>
      <c r="E64" s="325"/>
      <c r="F64" s="325"/>
      <c r="G64" s="325"/>
      <c r="H64" s="325"/>
      <c r="I64" s="325"/>
      <c r="J64" s="325"/>
      <c r="K64" s="325"/>
      <c r="L64" s="325"/>
      <c r="M64" s="325"/>
      <c r="N64" s="358" t="str">
        <f t="shared" si="18"/>
        <v/>
      </c>
      <c r="O64" s="361" t="str">
        <f>IF(ISERROR(N64/N65),"",(N64/N65))</f>
        <v/>
      </c>
    </row>
    <row r="65" spans="1:15" ht="11.25" customHeight="1">
      <c r="A65" s="319" t="str">
        <f t="shared" si="19"/>
        <v>Total WAT Trips</v>
      </c>
      <c r="B65" s="364" t="str">
        <f aca="true" t="shared" si="20" ref="B65:M65">IF(SUM(B59:B64)=0,"",SUM(B59:B64))</f>
        <v/>
      </c>
      <c r="C65" s="364" t="str">
        <f t="shared" si="20"/>
        <v/>
      </c>
      <c r="D65" s="364" t="str">
        <f t="shared" si="20"/>
        <v/>
      </c>
      <c r="E65" s="364" t="str">
        <f t="shared" si="20"/>
        <v/>
      </c>
      <c r="F65" s="364" t="str">
        <f t="shared" si="20"/>
        <v/>
      </c>
      <c r="G65" s="364" t="str">
        <f t="shared" si="20"/>
        <v/>
      </c>
      <c r="H65" s="364" t="str">
        <f t="shared" si="20"/>
        <v/>
      </c>
      <c r="I65" s="364" t="str">
        <f t="shared" si="20"/>
        <v/>
      </c>
      <c r="J65" s="364" t="str">
        <f t="shared" si="20"/>
        <v/>
      </c>
      <c r="K65" s="364" t="str">
        <f t="shared" si="20"/>
        <v/>
      </c>
      <c r="L65" s="364" t="str">
        <f t="shared" si="20"/>
        <v/>
      </c>
      <c r="M65" s="364" t="str">
        <f t="shared" si="20"/>
        <v/>
      </c>
      <c r="N65" s="362" t="str">
        <f t="shared" si="18"/>
        <v/>
      </c>
      <c r="O65" s="363" t="str">
        <f>IF(ISERROR(N65/N65),"",N65/N65)</f>
        <v/>
      </c>
    </row>
    <row r="66" spans="1:15" ht="11.25" customHeight="1">
      <c r="A66" s="315" t="str">
        <f t="shared" si="19"/>
        <v>WAT Response Times (dispatch to pickup)</v>
      </c>
      <c r="B66" s="316"/>
      <c r="C66" s="316"/>
      <c r="D66" s="316"/>
      <c r="E66" s="316"/>
      <c r="F66" s="316"/>
      <c r="G66" s="316"/>
      <c r="H66" s="316"/>
      <c r="I66" s="316"/>
      <c r="J66" s="316"/>
      <c r="K66" s="316"/>
      <c r="L66" s="316"/>
      <c r="M66" s="316"/>
      <c r="N66" s="317" t="str">
        <f>N41</f>
        <v>Averages</v>
      </c>
      <c r="O66" s="318"/>
    </row>
    <row r="67" spans="1:15" ht="11.25" customHeight="1">
      <c r="A67" s="319" t="str">
        <f t="shared" si="19"/>
        <v>Average (minutes)</v>
      </c>
      <c r="B67" s="326"/>
      <c r="C67" s="326"/>
      <c r="D67" s="326"/>
      <c r="E67" s="326"/>
      <c r="F67" s="326"/>
      <c r="G67" s="326"/>
      <c r="H67" s="326"/>
      <c r="I67" s="326"/>
      <c r="J67" s="326"/>
      <c r="K67" s="326"/>
      <c r="L67" s="326"/>
      <c r="M67" s="326"/>
      <c r="N67" s="368" t="str">
        <f aca="true" t="shared" si="21" ref="N67:N72">IF(COUNTIF(B67:M67,"&gt;0")=12,AVERAGE(B67:M67),"")</f>
        <v/>
      </c>
      <c r="O67" s="314"/>
    </row>
    <row r="68" spans="1:15" ht="11.25" customHeight="1">
      <c r="A68" s="319" t="str">
        <f t="shared" si="19"/>
        <v>85th Percentile (minutes)</v>
      </c>
      <c r="B68" s="327"/>
      <c r="C68" s="327"/>
      <c r="D68" s="327"/>
      <c r="E68" s="327"/>
      <c r="F68" s="327"/>
      <c r="G68" s="327"/>
      <c r="H68" s="327"/>
      <c r="I68" s="327"/>
      <c r="J68" s="327"/>
      <c r="K68" s="327"/>
      <c r="L68" s="327"/>
      <c r="M68" s="327"/>
      <c r="N68" s="369" t="str">
        <f t="shared" si="21"/>
        <v/>
      </c>
      <c r="O68" s="318" t="str">
        <f>O43</f>
        <v>Portion</v>
      </c>
    </row>
    <row r="69" spans="1:15" ht="11.25" customHeight="1">
      <c r="A69" s="329" t="str">
        <f t="shared" si="19"/>
        <v>Pickup &lt; 10 minutes</v>
      </c>
      <c r="B69" s="324"/>
      <c r="C69" s="324"/>
      <c r="D69" s="324"/>
      <c r="E69" s="324"/>
      <c r="F69" s="324"/>
      <c r="G69" s="324"/>
      <c r="H69" s="324"/>
      <c r="I69" s="324"/>
      <c r="J69" s="324"/>
      <c r="K69" s="324"/>
      <c r="L69" s="324"/>
      <c r="M69" s="324"/>
      <c r="N69" s="358" t="str">
        <f t="shared" si="21"/>
        <v/>
      </c>
      <c r="O69" s="359" t="str">
        <f>IF(ISERROR(N69/N72),"",N69/N72)</f>
        <v/>
      </c>
    </row>
    <row r="70" spans="1:15" ht="11.25" customHeight="1">
      <c r="A70" s="329" t="str">
        <f t="shared" si="19"/>
        <v>Pickup in 10 to 15 minutes</v>
      </c>
      <c r="B70" s="324"/>
      <c r="C70" s="324"/>
      <c r="D70" s="324"/>
      <c r="E70" s="324"/>
      <c r="F70" s="324"/>
      <c r="G70" s="324"/>
      <c r="H70" s="324"/>
      <c r="I70" s="324"/>
      <c r="J70" s="324"/>
      <c r="K70" s="324"/>
      <c r="L70" s="324"/>
      <c r="M70" s="324"/>
      <c r="N70" s="358" t="str">
        <f t="shared" si="21"/>
        <v/>
      </c>
      <c r="O70" s="360" t="str">
        <f>IF(ISERROR(N70/N72),"",N70/N72)</f>
        <v/>
      </c>
    </row>
    <row r="71" spans="1:15" ht="11.25" customHeight="1" thickBot="1">
      <c r="A71" s="329" t="str">
        <f t="shared" si="19"/>
        <v>Pickup &gt; 15 minutes</v>
      </c>
      <c r="B71" s="325"/>
      <c r="C71" s="325"/>
      <c r="D71" s="325"/>
      <c r="E71" s="325"/>
      <c r="F71" s="325"/>
      <c r="G71" s="325"/>
      <c r="H71" s="325"/>
      <c r="I71" s="325"/>
      <c r="J71" s="325"/>
      <c r="K71" s="325"/>
      <c r="L71" s="325"/>
      <c r="M71" s="325"/>
      <c r="N71" s="358" t="str">
        <f t="shared" si="21"/>
        <v/>
      </c>
      <c r="O71" s="361" t="str">
        <f>IF(ISERROR(N71/N72),"",N71/N72)</f>
        <v/>
      </c>
    </row>
    <row r="72" spans="1:15" ht="11.25" customHeight="1" thickBot="1">
      <c r="A72" s="320" t="str">
        <f t="shared" si="19"/>
        <v>Total WAT Dispatch Trips</v>
      </c>
      <c r="B72" s="365" t="str">
        <f aca="true" t="shared" si="22" ref="B72:G72">IF(SUM(B69:B71)=0,"",SUM(B69:B71))</f>
        <v/>
      </c>
      <c r="C72" s="365" t="str">
        <f t="shared" si="22"/>
        <v/>
      </c>
      <c r="D72" s="365" t="str">
        <f t="shared" si="22"/>
        <v/>
      </c>
      <c r="E72" s="365" t="str">
        <f t="shared" si="22"/>
        <v/>
      </c>
      <c r="F72" s="365" t="str">
        <f t="shared" si="22"/>
        <v/>
      </c>
      <c r="G72" s="365" t="str">
        <f t="shared" si="22"/>
        <v/>
      </c>
      <c r="H72" s="365" t="str">
        <f aca="true" t="shared" si="23" ref="H72:M72">IF(SUM(H69:H71)=0,"",SUM(H69:H71))</f>
        <v/>
      </c>
      <c r="I72" s="365" t="str">
        <f t="shared" si="23"/>
        <v/>
      </c>
      <c r="J72" s="365" t="str">
        <f t="shared" si="23"/>
        <v/>
      </c>
      <c r="K72" s="365" t="str">
        <f t="shared" si="23"/>
        <v/>
      </c>
      <c r="L72" s="365" t="str">
        <f t="shared" si="23"/>
        <v/>
      </c>
      <c r="M72" s="365" t="str">
        <f t="shared" si="23"/>
        <v/>
      </c>
      <c r="N72" s="366" t="str">
        <f t="shared" si="21"/>
        <v/>
      </c>
      <c r="O72" s="367" t="str">
        <f>IF(ISERROR(N72/N72),"",N72/N72)</f>
        <v/>
      </c>
    </row>
    <row r="73" spans="1:15" ht="5.55" customHeight="1" thickBot="1" thickTop="1">
      <c r="A73" s="341"/>
      <c r="B73" s="342"/>
      <c r="C73" s="342"/>
      <c r="D73" s="342"/>
      <c r="E73" s="342"/>
      <c r="F73" s="342"/>
      <c r="G73" s="342"/>
      <c r="H73" s="342"/>
      <c r="I73" s="342"/>
      <c r="J73" s="342"/>
      <c r="K73" s="342"/>
      <c r="L73" s="342"/>
      <c r="M73" s="342"/>
      <c r="N73" s="342"/>
      <c r="O73" s="342"/>
    </row>
    <row r="74" spans="1:15" ht="13.8" customHeight="1" thickTop="1">
      <c r="A74" s="356">
        <f>A53-1</f>
        <v>2015</v>
      </c>
      <c r="B74" s="357" t="str">
        <f>B53</f>
        <v>Jan.</v>
      </c>
      <c r="C74" s="357" t="str">
        <f aca="true" t="shared" si="24" ref="C74:M74">C53</f>
        <v>Feb.</v>
      </c>
      <c r="D74" s="357" t="str">
        <f t="shared" si="24"/>
        <v>Mar.</v>
      </c>
      <c r="E74" s="357" t="str">
        <f t="shared" si="24"/>
        <v>Apr.</v>
      </c>
      <c r="F74" s="357" t="str">
        <f t="shared" si="24"/>
        <v>May</v>
      </c>
      <c r="G74" s="357" t="str">
        <f t="shared" si="24"/>
        <v>Jun.</v>
      </c>
      <c r="H74" s="357" t="str">
        <f t="shared" si="24"/>
        <v>Jul.</v>
      </c>
      <c r="I74" s="357" t="str">
        <f t="shared" si="24"/>
        <v>Aug.</v>
      </c>
      <c r="J74" s="357" t="str">
        <f t="shared" si="24"/>
        <v>Sep.</v>
      </c>
      <c r="K74" s="357" t="str">
        <f t="shared" si="24"/>
        <v>Oct.</v>
      </c>
      <c r="L74" s="357" t="str">
        <f t="shared" si="24"/>
        <v>Nov.</v>
      </c>
      <c r="M74" s="357" t="str">
        <f t="shared" si="24"/>
        <v>Dec.</v>
      </c>
      <c r="N74" s="635">
        <f>A74</f>
        <v>2015</v>
      </c>
      <c r="O74" s="636"/>
    </row>
    <row r="75" spans="1:15" ht="11.25" customHeight="1">
      <c r="A75" s="315" t="str">
        <f aca="true" t="shared" si="25" ref="A75:A81">A54</f>
        <v>WATS Activated &amp; On Shift</v>
      </c>
      <c r="B75" s="316"/>
      <c r="C75" s="316"/>
      <c r="D75" s="316"/>
      <c r="E75" s="316"/>
      <c r="F75" s="316"/>
      <c r="G75" s="316"/>
      <c r="H75" s="316"/>
      <c r="I75" s="316"/>
      <c r="J75" s="316"/>
      <c r="K75" s="316"/>
      <c r="L75" s="316"/>
      <c r="M75" s="316"/>
      <c r="N75" s="317" t="str">
        <f>N54</f>
        <v>Averages</v>
      </c>
      <c r="O75" s="318"/>
    </row>
    <row r="76" spans="1:15" ht="11.25" customHeight="1">
      <c r="A76" s="328" t="str">
        <f t="shared" si="25"/>
        <v>WATs Activated at PT Branch</v>
      </c>
      <c r="B76" s="6"/>
      <c r="C76" s="6"/>
      <c r="D76" s="6"/>
      <c r="E76" s="6"/>
      <c r="F76" s="6"/>
      <c r="G76" s="6"/>
      <c r="H76" s="6"/>
      <c r="I76" s="6"/>
      <c r="J76" s="6"/>
      <c r="K76" s="6"/>
      <c r="L76" s="6"/>
      <c r="M76" s="6"/>
      <c r="N76" s="369" t="str">
        <f>IF(COUNTIF(B76:M76,"&gt;0")=12,AVERAGE(B76:M76),"")</f>
        <v/>
      </c>
      <c r="O76" s="370"/>
    </row>
    <row r="77" spans="1:15" ht="11.25" customHeight="1" thickBot="1">
      <c r="A77" s="328" t="str">
        <f t="shared" si="25"/>
        <v>WATs On Shift (daily average)</v>
      </c>
      <c r="B77" s="321"/>
      <c r="C77" s="321"/>
      <c r="D77" s="321"/>
      <c r="E77" s="321"/>
      <c r="F77" s="321"/>
      <c r="G77" s="321"/>
      <c r="H77" s="321"/>
      <c r="I77" s="321"/>
      <c r="J77" s="321"/>
      <c r="K77" s="321"/>
      <c r="L77" s="321"/>
      <c r="M77" s="321"/>
      <c r="N77" s="368" t="str">
        <f>IF(COUNTIF(B77:M77,"&gt;0")=12,AVERAGE(B77:M77),"")</f>
        <v/>
      </c>
      <c r="O77" s="370"/>
    </row>
    <row r="78" spans="1:15" ht="11.25" customHeight="1">
      <c r="A78" s="319" t="str">
        <f t="shared" si="25"/>
        <v>Use of WAT Fleet</v>
      </c>
      <c r="B78" s="371" t="str">
        <f aca="true" t="shared" si="26" ref="B78:N78">IF(COUNTIF(B76:B77,"&gt;0")=2,B77/B76,"")</f>
        <v/>
      </c>
      <c r="C78" s="371" t="str">
        <f t="shared" si="26"/>
        <v/>
      </c>
      <c r="D78" s="371" t="str">
        <f t="shared" si="26"/>
        <v/>
      </c>
      <c r="E78" s="371" t="str">
        <f t="shared" si="26"/>
        <v/>
      </c>
      <c r="F78" s="371" t="str">
        <f t="shared" si="26"/>
        <v/>
      </c>
      <c r="G78" s="371" t="str">
        <f t="shared" si="26"/>
        <v/>
      </c>
      <c r="H78" s="371" t="str">
        <f t="shared" si="26"/>
        <v/>
      </c>
      <c r="I78" s="371" t="str">
        <f t="shared" si="26"/>
        <v/>
      </c>
      <c r="J78" s="371" t="str">
        <f t="shared" si="26"/>
        <v/>
      </c>
      <c r="K78" s="371" t="str">
        <f t="shared" si="26"/>
        <v/>
      </c>
      <c r="L78" s="371" t="str">
        <f t="shared" si="26"/>
        <v/>
      </c>
      <c r="M78" s="371" t="str">
        <f t="shared" si="26"/>
        <v/>
      </c>
      <c r="N78" s="371" t="str">
        <f t="shared" si="26"/>
        <v/>
      </c>
      <c r="O78" s="370"/>
    </row>
    <row r="79" spans="1:15" ht="11.25" customHeight="1">
      <c r="A79" s="315" t="str">
        <f t="shared" si="25"/>
        <v>WAT Trip Volumes</v>
      </c>
      <c r="B79" s="316"/>
      <c r="C79" s="316"/>
      <c r="D79" s="316"/>
      <c r="E79" s="316"/>
      <c r="F79" s="316"/>
      <c r="G79" s="316"/>
      <c r="H79" s="316"/>
      <c r="I79" s="316"/>
      <c r="J79" s="316"/>
      <c r="K79" s="316"/>
      <c r="L79" s="316"/>
      <c r="M79" s="316"/>
      <c r="N79" s="317" t="str">
        <f>N58</f>
        <v>Totals</v>
      </c>
      <c r="O79" s="318" t="str">
        <f>O58</f>
        <v>Portion</v>
      </c>
    </row>
    <row r="80" spans="1:15" ht="11.25" customHeight="1">
      <c r="A80" s="329" t="str">
        <f t="shared" si="25"/>
        <v>Flag Trips</v>
      </c>
      <c r="B80" s="323"/>
      <c r="C80" s="323"/>
      <c r="D80" s="323"/>
      <c r="E80" s="323"/>
      <c r="F80" s="323"/>
      <c r="G80" s="323"/>
      <c r="H80" s="323"/>
      <c r="I80" s="323"/>
      <c r="J80" s="323"/>
      <c r="K80" s="323"/>
      <c r="L80" s="323"/>
      <c r="M80" s="323"/>
      <c r="N80" s="358" t="str">
        <f aca="true" t="shared" si="27" ref="N80:N86">IF(COUNTIF(B80:M80,"&gt;0")=12,SUM(B80:M80),"")</f>
        <v/>
      </c>
      <c r="O80" s="359" t="str">
        <f>IF(ISERROR(N80/N86),"",(N80/N86))</f>
        <v/>
      </c>
    </row>
    <row r="81" spans="1:15" ht="11.25" customHeight="1">
      <c r="A81" s="329" t="str">
        <f t="shared" si="25"/>
        <v>Regular Dispatch Trips</v>
      </c>
      <c r="B81" s="324"/>
      <c r="C81" s="324"/>
      <c r="D81" s="324"/>
      <c r="E81" s="324"/>
      <c r="F81" s="324"/>
      <c r="G81" s="324"/>
      <c r="H81" s="324"/>
      <c r="I81" s="324"/>
      <c r="J81" s="324"/>
      <c r="K81" s="324"/>
      <c r="L81" s="324"/>
      <c r="M81" s="324"/>
      <c r="N81" s="358" t="str">
        <f t="shared" si="27"/>
        <v/>
      </c>
      <c r="O81" s="360" t="str">
        <f>IF(ISERROR(N81/N86),"",(N81/N86))</f>
        <v/>
      </c>
    </row>
    <row r="82" spans="1:15" ht="11.25" customHeight="1">
      <c r="A82" s="328" t="str">
        <f>$A$15</f>
        <v>Wheelchair User Dispatch Trips</v>
      </c>
      <c r="B82" s="324"/>
      <c r="C82" s="324"/>
      <c r="D82" s="324"/>
      <c r="E82" s="324"/>
      <c r="F82" s="324"/>
      <c r="G82" s="324"/>
      <c r="H82" s="324"/>
      <c r="I82" s="324"/>
      <c r="J82" s="324"/>
      <c r="K82" s="324"/>
      <c r="L82" s="324"/>
      <c r="M82" s="324"/>
      <c r="N82" s="358" t="str">
        <f t="shared" si="27"/>
        <v/>
      </c>
      <c r="O82" s="360" t="str">
        <f>IF(ISERROR(N82/N86),"",(N82/N86))</f>
        <v/>
      </c>
    </row>
    <row r="83" spans="1:15" ht="11.25" customHeight="1">
      <c r="A83" s="329" t="str">
        <f aca="true" t="shared" si="28" ref="A83:A93">A62</f>
        <v>Other Trips (1)</v>
      </c>
      <c r="B83" s="324"/>
      <c r="C83" s="324"/>
      <c r="D83" s="324"/>
      <c r="E83" s="324"/>
      <c r="F83" s="324"/>
      <c r="G83" s="324"/>
      <c r="H83" s="324"/>
      <c r="I83" s="324"/>
      <c r="J83" s="324"/>
      <c r="K83" s="324"/>
      <c r="L83" s="324"/>
      <c r="M83" s="324"/>
      <c r="N83" s="358" t="str">
        <f t="shared" si="27"/>
        <v/>
      </c>
      <c r="O83" s="360" t="str">
        <f>IF(ISERROR(N83/N86),"",(N83/N86))</f>
        <v/>
      </c>
    </row>
    <row r="84" spans="1:15" ht="11.25" customHeight="1">
      <c r="A84" s="329" t="str">
        <f t="shared" si="28"/>
        <v>Other Trips (2)</v>
      </c>
      <c r="B84" s="324"/>
      <c r="C84" s="324"/>
      <c r="D84" s="324"/>
      <c r="E84" s="324"/>
      <c r="F84" s="324"/>
      <c r="G84" s="324"/>
      <c r="H84" s="324"/>
      <c r="I84" s="324"/>
      <c r="J84" s="324"/>
      <c r="K84" s="324"/>
      <c r="L84" s="324"/>
      <c r="M84" s="324"/>
      <c r="N84" s="358" t="str">
        <f t="shared" si="27"/>
        <v/>
      </c>
      <c r="O84" s="360" t="str">
        <f>IF(ISERROR(N84/N86),"",(N84/N86))</f>
        <v/>
      </c>
    </row>
    <row r="85" spans="1:15" ht="11.25" customHeight="1" thickBot="1">
      <c r="A85" s="329" t="str">
        <f t="shared" si="28"/>
        <v>No Loads</v>
      </c>
      <c r="B85" s="325"/>
      <c r="C85" s="325"/>
      <c r="D85" s="325"/>
      <c r="E85" s="325"/>
      <c r="F85" s="325"/>
      <c r="G85" s="325"/>
      <c r="H85" s="325"/>
      <c r="I85" s="325"/>
      <c r="J85" s="325"/>
      <c r="K85" s="325"/>
      <c r="L85" s="325"/>
      <c r="M85" s="325"/>
      <c r="N85" s="358" t="str">
        <f t="shared" si="27"/>
        <v/>
      </c>
      <c r="O85" s="361" t="str">
        <f>IF(ISERROR(N85/N86),"",(N85/N86))</f>
        <v/>
      </c>
    </row>
    <row r="86" spans="1:15" ht="11.25" customHeight="1">
      <c r="A86" s="319" t="str">
        <f t="shared" si="28"/>
        <v>Total WAT Trips</v>
      </c>
      <c r="B86" s="364" t="str">
        <f aca="true" t="shared" si="29" ref="B86:M86">IF(SUM(B80:B85)=0,"",SUM(B80:B85))</f>
        <v/>
      </c>
      <c r="C86" s="364" t="str">
        <f t="shared" si="29"/>
        <v/>
      </c>
      <c r="D86" s="364" t="str">
        <f t="shared" si="29"/>
        <v/>
      </c>
      <c r="E86" s="364" t="str">
        <f t="shared" si="29"/>
        <v/>
      </c>
      <c r="F86" s="364" t="str">
        <f t="shared" si="29"/>
        <v/>
      </c>
      <c r="G86" s="364" t="str">
        <f t="shared" si="29"/>
        <v/>
      </c>
      <c r="H86" s="364" t="str">
        <f t="shared" si="29"/>
        <v/>
      </c>
      <c r="I86" s="364" t="str">
        <f t="shared" si="29"/>
        <v/>
      </c>
      <c r="J86" s="364" t="str">
        <f t="shared" si="29"/>
        <v/>
      </c>
      <c r="K86" s="364" t="str">
        <f t="shared" si="29"/>
        <v/>
      </c>
      <c r="L86" s="364" t="str">
        <f t="shared" si="29"/>
        <v/>
      </c>
      <c r="M86" s="364" t="str">
        <f t="shared" si="29"/>
        <v/>
      </c>
      <c r="N86" s="362" t="str">
        <f t="shared" si="27"/>
        <v/>
      </c>
      <c r="O86" s="363" t="str">
        <f>IF(ISERROR(N86/N86),"",N86/N86)</f>
        <v/>
      </c>
    </row>
    <row r="87" spans="1:15" ht="11.25" customHeight="1">
      <c r="A87" s="315" t="str">
        <f t="shared" si="28"/>
        <v>WAT Response Times (dispatch to pickup)</v>
      </c>
      <c r="B87" s="316"/>
      <c r="C87" s="316"/>
      <c r="D87" s="316"/>
      <c r="E87" s="316"/>
      <c r="F87" s="316"/>
      <c r="G87" s="316"/>
      <c r="H87" s="316"/>
      <c r="I87" s="316"/>
      <c r="J87" s="316"/>
      <c r="K87" s="316"/>
      <c r="L87" s="316"/>
      <c r="M87" s="316"/>
      <c r="N87" s="317" t="str">
        <f>N66</f>
        <v>Averages</v>
      </c>
      <c r="O87" s="318"/>
    </row>
    <row r="88" spans="1:15" ht="11.25" customHeight="1">
      <c r="A88" s="319" t="str">
        <f t="shared" si="28"/>
        <v>Average (minutes)</v>
      </c>
      <c r="B88" s="326"/>
      <c r="C88" s="326"/>
      <c r="D88" s="326"/>
      <c r="E88" s="326"/>
      <c r="F88" s="326"/>
      <c r="G88" s="326"/>
      <c r="H88" s="326"/>
      <c r="I88" s="326"/>
      <c r="J88" s="326"/>
      <c r="K88" s="326"/>
      <c r="L88" s="326"/>
      <c r="M88" s="326"/>
      <c r="N88" s="368" t="str">
        <f aca="true" t="shared" si="30" ref="N88:N93">IF(COUNTIF(B88:M88,"&gt;0")=12,AVERAGE(B88:M88),"")</f>
        <v/>
      </c>
      <c r="O88" s="314"/>
    </row>
    <row r="89" spans="1:15" ht="11.25" customHeight="1">
      <c r="A89" s="319" t="str">
        <f t="shared" si="28"/>
        <v>85th Percentile (minutes)</v>
      </c>
      <c r="B89" s="327"/>
      <c r="C89" s="327"/>
      <c r="D89" s="327"/>
      <c r="E89" s="327"/>
      <c r="F89" s="327"/>
      <c r="G89" s="327"/>
      <c r="H89" s="327"/>
      <c r="I89" s="327"/>
      <c r="J89" s="327"/>
      <c r="K89" s="327"/>
      <c r="L89" s="327"/>
      <c r="M89" s="327"/>
      <c r="N89" s="369" t="str">
        <f t="shared" si="30"/>
        <v/>
      </c>
      <c r="O89" s="318" t="str">
        <f>O68</f>
        <v>Portion</v>
      </c>
    </row>
    <row r="90" spans="1:15" ht="11.25" customHeight="1">
      <c r="A90" s="329" t="str">
        <f t="shared" si="28"/>
        <v>Pickup &lt; 10 minutes</v>
      </c>
      <c r="B90" s="324"/>
      <c r="C90" s="324"/>
      <c r="D90" s="324"/>
      <c r="E90" s="324"/>
      <c r="F90" s="324"/>
      <c r="G90" s="324"/>
      <c r="H90" s="324"/>
      <c r="I90" s="324"/>
      <c r="J90" s="324"/>
      <c r="K90" s="324"/>
      <c r="L90" s="324"/>
      <c r="M90" s="324"/>
      <c r="N90" s="358" t="str">
        <f t="shared" si="30"/>
        <v/>
      </c>
      <c r="O90" s="359" t="str">
        <f>IF(ISERROR(N90/N93),"",N90/N93)</f>
        <v/>
      </c>
    </row>
    <row r="91" spans="1:15" ht="11.25" customHeight="1">
      <c r="A91" s="329" t="str">
        <f t="shared" si="28"/>
        <v>Pickup in 10 to 15 minutes</v>
      </c>
      <c r="B91" s="324"/>
      <c r="C91" s="324"/>
      <c r="D91" s="324"/>
      <c r="E91" s="324"/>
      <c r="F91" s="324"/>
      <c r="G91" s="324"/>
      <c r="H91" s="324"/>
      <c r="I91" s="324"/>
      <c r="J91" s="324"/>
      <c r="K91" s="324"/>
      <c r="L91" s="324"/>
      <c r="M91" s="324"/>
      <c r="N91" s="358" t="str">
        <f t="shared" si="30"/>
        <v/>
      </c>
      <c r="O91" s="360" t="str">
        <f>IF(ISERROR(N91/N93),"",N91/N93)</f>
        <v/>
      </c>
    </row>
    <row r="92" spans="1:15" ht="11.25" customHeight="1" thickBot="1">
      <c r="A92" s="329" t="str">
        <f t="shared" si="28"/>
        <v>Pickup &gt; 15 minutes</v>
      </c>
      <c r="B92" s="325"/>
      <c r="C92" s="325"/>
      <c r="D92" s="325"/>
      <c r="E92" s="325"/>
      <c r="F92" s="325"/>
      <c r="G92" s="325"/>
      <c r="H92" s="325"/>
      <c r="I92" s="325"/>
      <c r="J92" s="325"/>
      <c r="K92" s="325"/>
      <c r="L92" s="325"/>
      <c r="M92" s="325"/>
      <c r="N92" s="358" t="str">
        <f t="shared" si="30"/>
        <v/>
      </c>
      <c r="O92" s="361" t="str">
        <f>IF(ISERROR(N92/N93),"",N92/N93)</f>
        <v/>
      </c>
    </row>
    <row r="93" spans="1:15" ht="11.25" customHeight="1" thickBot="1">
      <c r="A93" s="320" t="str">
        <f t="shared" si="28"/>
        <v>Total WAT Dispatch Trips</v>
      </c>
      <c r="B93" s="365" t="str">
        <f aca="true" t="shared" si="31" ref="B93:G93">IF(SUM(B90:B92)=0,"",SUM(B90:B92))</f>
        <v/>
      </c>
      <c r="C93" s="365" t="str">
        <f t="shared" si="31"/>
        <v/>
      </c>
      <c r="D93" s="365" t="str">
        <f t="shared" si="31"/>
        <v/>
      </c>
      <c r="E93" s="365" t="str">
        <f t="shared" si="31"/>
        <v/>
      </c>
      <c r="F93" s="365" t="str">
        <f t="shared" si="31"/>
        <v/>
      </c>
      <c r="G93" s="365" t="str">
        <f t="shared" si="31"/>
        <v/>
      </c>
      <c r="H93" s="365" t="str">
        <f aca="true" t="shared" si="32" ref="H93:M93">IF(SUM(H90:H92)=0,"",SUM(H90:H92))</f>
        <v/>
      </c>
      <c r="I93" s="365" t="str">
        <f t="shared" si="32"/>
        <v/>
      </c>
      <c r="J93" s="365" t="str">
        <f t="shared" si="32"/>
        <v/>
      </c>
      <c r="K93" s="365" t="str">
        <f t="shared" si="32"/>
        <v/>
      </c>
      <c r="L93" s="365" t="str">
        <f t="shared" si="32"/>
        <v/>
      </c>
      <c r="M93" s="365" t="str">
        <f t="shared" si="32"/>
        <v/>
      </c>
      <c r="N93" s="366" t="str">
        <f t="shared" si="30"/>
        <v/>
      </c>
      <c r="O93" s="367" t="str">
        <f>IF(ISERROR(N93/N93),"",N93/N93)</f>
        <v/>
      </c>
    </row>
    <row r="94" spans="1:15" ht="11.25" customHeight="1" thickTop="1">
      <c r="A94" s="341"/>
      <c r="B94" s="342"/>
      <c r="C94" s="342"/>
      <c r="D94" s="342"/>
      <c r="E94" s="342"/>
      <c r="F94" s="342"/>
      <c r="G94" s="342"/>
      <c r="H94" s="342"/>
      <c r="I94" s="342"/>
      <c r="J94" s="342"/>
      <c r="K94" s="342"/>
      <c r="L94" s="342"/>
      <c r="M94" s="342"/>
      <c r="N94" s="342"/>
      <c r="O94" s="342"/>
    </row>
    <row r="95" spans="1:15" ht="1.8" customHeight="1">
      <c r="A95" s="330"/>
      <c r="B95" s="330"/>
      <c r="C95" s="330"/>
      <c r="D95" s="330"/>
      <c r="E95" s="330"/>
      <c r="F95" s="330"/>
      <c r="G95" s="330"/>
      <c r="H95" s="330"/>
      <c r="I95" s="330"/>
      <c r="J95" s="330"/>
      <c r="K95" s="330"/>
      <c r="L95" s="330"/>
      <c r="M95" s="330"/>
      <c r="N95" s="330"/>
      <c r="O95" s="331"/>
    </row>
    <row r="96" spans="1:15" ht="10.8" customHeight="1">
      <c r="A96" s="345" t="s">
        <v>115</v>
      </c>
      <c r="B96" s="330"/>
      <c r="C96" s="330"/>
      <c r="D96" s="330"/>
      <c r="E96" s="330"/>
      <c r="F96" s="330"/>
      <c r="G96" s="346" t="s">
        <v>99</v>
      </c>
      <c r="H96" s="330"/>
      <c r="I96" s="330"/>
      <c r="J96" s="330"/>
      <c r="K96" s="330"/>
      <c r="L96" s="330"/>
      <c r="M96" s="330"/>
      <c r="N96" s="330"/>
      <c r="O96" s="333" t="str">
        <f>$O$3</f>
        <v>wheelchair accessible taxis (WATs) only</v>
      </c>
    </row>
    <row r="97" spans="1:15" ht="1.8" customHeight="1" thickBot="1">
      <c r="A97" s="330"/>
      <c r="B97" s="330"/>
      <c r="C97" s="330"/>
      <c r="D97" s="330"/>
      <c r="E97" s="330"/>
      <c r="F97" s="330"/>
      <c r="G97" s="330"/>
      <c r="H97" s="330"/>
      <c r="I97" s="330"/>
      <c r="J97" s="330"/>
      <c r="K97" s="330"/>
      <c r="L97" s="330"/>
      <c r="M97" s="330"/>
      <c r="N97" s="330"/>
      <c r="O97" s="331"/>
    </row>
    <row r="98" spans="1:15" ht="13.8" customHeight="1" thickBot="1">
      <c r="A98" s="334" t="s">
        <v>12</v>
      </c>
      <c r="B98" s="568" t="str">
        <f>'A  Applicant Info'!$E$3</f>
        <v>XYZ Taxi Ltd.</v>
      </c>
      <c r="C98" s="569"/>
      <c r="D98" s="569"/>
      <c r="E98" s="569"/>
      <c r="F98" s="569"/>
      <c r="G98" s="570"/>
      <c r="H98" s="335"/>
      <c r="I98" s="336"/>
      <c r="J98" s="337" t="s">
        <v>13</v>
      </c>
      <c r="K98" s="568">
        <f>'A  Applicant Info'!$L$3</f>
        <v>1</v>
      </c>
      <c r="L98" s="569"/>
      <c r="M98" s="569"/>
      <c r="N98" s="570"/>
      <c r="O98" s="335"/>
    </row>
    <row r="99" spans="1:15" ht="3.45" customHeight="1" thickBot="1">
      <c r="A99" s="338"/>
      <c r="B99" s="339"/>
      <c r="C99" s="339"/>
      <c r="D99" s="339"/>
      <c r="E99" s="339"/>
      <c r="F99" s="339"/>
      <c r="G99" s="339"/>
      <c r="H99" s="339"/>
      <c r="I99" s="339"/>
      <c r="J99" s="336"/>
      <c r="K99" s="336"/>
      <c r="L99" s="336"/>
      <c r="M99" s="336"/>
      <c r="N99" s="336"/>
      <c r="O99" s="331"/>
    </row>
    <row r="100" spans="1:15" ht="11.25" customHeight="1" thickTop="1">
      <c r="A100" s="585" t="str">
        <f>$A$13</f>
        <v>Flag Trips</v>
      </c>
      <c r="B100" s="586"/>
      <c r="C100" s="586"/>
      <c r="D100" s="586"/>
      <c r="E100" s="586"/>
      <c r="F100" s="586"/>
      <c r="G100" s="586"/>
      <c r="H100" s="586"/>
      <c r="I100" s="586"/>
      <c r="J100" s="586"/>
      <c r="K100" s="586"/>
      <c r="L100" s="586"/>
      <c r="M100" s="586"/>
      <c r="N100" s="586"/>
      <c r="O100" s="587"/>
    </row>
    <row r="101" spans="1:15" ht="11.25" customHeight="1" thickBot="1">
      <c r="A101" s="582" t="str">
        <f>$A$197</f>
        <v>Monthly and Yearly Trips</v>
      </c>
      <c r="B101" s="583"/>
      <c r="C101" s="583"/>
      <c r="D101" s="583"/>
      <c r="E101" s="583"/>
      <c r="F101" s="583"/>
      <c r="G101" s="583"/>
      <c r="H101" s="583"/>
      <c r="I101" s="583"/>
      <c r="J101" s="583"/>
      <c r="K101" s="583"/>
      <c r="L101" s="583"/>
      <c r="M101" s="583"/>
      <c r="N101" s="583"/>
      <c r="O101" s="584"/>
    </row>
    <row r="102" spans="1:15" ht="11.25" customHeight="1" thickTop="1">
      <c r="A102" s="68" t="str">
        <f>CONCATENATE($A$13," Volumes")</f>
        <v>Flag Trips Volumes</v>
      </c>
      <c r="B102" s="69" t="str">
        <f>$B$7</f>
        <v>Jan.</v>
      </c>
      <c r="C102" s="69" t="str">
        <f>$C$7</f>
        <v>Feb.</v>
      </c>
      <c r="D102" s="69" t="str">
        <f>$D$7</f>
        <v>Mar.</v>
      </c>
      <c r="E102" s="69" t="str">
        <f>$E$7</f>
        <v>Apr.</v>
      </c>
      <c r="F102" s="69" t="str">
        <f>$F$7</f>
        <v>May</v>
      </c>
      <c r="G102" s="69" t="str">
        <f>$G$7</f>
        <v>Jun.</v>
      </c>
      <c r="H102" s="69" t="str">
        <f>$H$7</f>
        <v>Jul.</v>
      </c>
      <c r="I102" s="69" t="str">
        <f>$I$7</f>
        <v>Aug.</v>
      </c>
      <c r="J102" s="69" t="str">
        <f>$J$7</f>
        <v>Sep.</v>
      </c>
      <c r="K102" s="69" t="str">
        <f>$K$7</f>
        <v>Oct.</v>
      </c>
      <c r="L102" s="69" t="str">
        <f>$L$7</f>
        <v>Nov.</v>
      </c>
      <c r="M102" s="69" t="str">
        <f>$M$7</f>
        <v>Dec.</v>
      </c>
      <c r="N102" s="265" t="s">
        <v>29</v>
      </c>
      <c r="O102" s="62"/>
    </row>
    <row r="103" spans="1:15" ht="11.7" customHeight="1">
      <c r="A103" s="56">
        <f>A7</f>
        <v>2018</v>
      </c>
      <c r="B103" s="285" t="str">
        <f aca="true" t="shared" si="33" ref="B103:M103">IF(ISBLANK(B13),"",B13)</f>
        <v/>
      </c>
      <c r="C103" s="285" t="str">
        <f t="shared" si="33"/>
        <v/>
      </c>
      <c r="D103" s="285" t="str">
        <f t="shared" si="33"/>
        <v/>
      </c>
      <c r="E103" s="285" t="str">
        <f t="shared" si="33"/>
        <v/>
      </c>
      <c r="F103" s="285" t="str">
        <f t="shared" si="33"/>
        <v/>
      </c>
      <c r="G103" s="285" t="str">
        <f t="shared" si="33"/>
        <v/>
      </c>
      <c r="H103" s="285" t="str">
        <f t="shared" si="33"/>
        <v/>
      </c>
      <c r="I103" s="285" t="str">
        <f t="shared" si="33"/>
        <v/>
      </c>
      <c r="J103" s="285" t="str">
        <f t="shared" si="33"/>
        <v/>
      </c>
      <c r="K103" s="285" t="str">
        <f t="shared" si="33"/>
        <v/>
      </c>
      <c r="L103" s="285" t="str">
        <f t="shared" si="33"/>
        <v/>
      </c>
      <c r="M103" s="285" t="str">
        <f t="shared" si="33"/>
        <v/>
      </c>
      <c r="N103" s="272" t="str">
        <f>IF(COUNTIF(B103:M103,"&gt;0")=12,SUM(B103:M103),"")</f>
        <v/>
      </c>
      <c r="O103" s="65"/>
    </row>
    <row r="104" spans="1:15" ht="11.7" customHeight="1">
      <c r="A104" s="58">
        <f>A28</f>
        <v>2017</v>
      </c>
      <c r="B104" s="286" t="str">
        <f>IF(ISBLANK(B34),"",B34)</f>
        <v/>
      </c>
      <c r="C104" s="286" t="str">
        <f aca="true" t="shared" si="34" ref="C104:M104">IF(ISBLANK(C34),"",C34)</f>
        <v/>
      </c>
      <c r="D104" s="286" t="str">
        <f t="shared" si="34"/>
        <v/>
      </c>
      <c r="E104" s="286" t="str">
        <f t="shared" si="34"/>
        <v/>
      </c>
      <c r="F104" s="286" t="str">
        <f t="shared" si="34"/>
        <v/>
      </c>
      <c r="G104" s="286" t="str">
        <f t="shared" si="34"/>
        <v/>
      </c>
      <c r="H104" s="286" t="str">
        <f t="shared" si="34"/>
        <v/>
      </c>
      <c r="I104" s="286" t="str">
        <f t="shared" si="34"/>
        <v/>
      </c>
      <c r="J104" s="286" t="str">
        <f t="shared" si="34"/>
        <v/>
      </c>
      <c r="K104" s="286" t="str">
        <f t="shared" si="34"/>
        <v/>
      </c>
      <c r="L104" s="286" t="str">
        <f t="shared" si="34"/>
        <v/>
      </c>
      <c r="M104" s="286" t="str">
        <f t="shared" si="34"/>
        <v/>
      </c>
      <c r="N104" s="266" t="str">
        <f>IF(COUNTIF(B104:M104,"&gt;0")=12,SUM(B104:M104),"")</f>
        <v/>
      </c>
      <c r="O104" s="65"/>
    </row>
    <row r="105" spans="1:15" ht="11.7" customHeight="1">
      <c r="A105" s="58">
        <f>A53</f>
        <v>2016</v>
      </c>
      <c r="B105" s="286" t="str">
        <f>IF(ISBLANK(B59),"",B59)</f>
        <v/>
      </c>
      <c r="C105" s="286" t="str">
        <f aca="true" t="shared" si="35" ref="C105:M105">IF(ISBLANK(C59),"",C59)</f>
        <v/>
      </c>
      <c r="D105" s="286" t="str">
        <f t="shared" si="35"/>
        <v/>
      </c>
      <c r="E105" s="286" t="str">
        <f t="shared" si="35"/>
        <v/>
      </c>
      <c r="F105" s="286" t="str">
        <f t="shared" si="35"/>
        <v/>
      </c>
      <c r="G105" s="286" t="str">
        <f t="shared" si="35"/>
        <v/>
      </c>
      <c r="H105" s="286" t="str">
        <f t="shared" si="35"/>
        <v/>
      </c>
      <c r="I105" s="286" t="str">
        <f t="shared" si="35"/>
        <v/>
      </c>
      <c r="J105" s="286" t="str">
        <f t="shared" si="35"/>
        <v/>
      </c>
      <c r="K105" s="286" t="str">
        <f t="shared" si="35"/>
        <v/>
      </c>
      <c r="L105" s="286" t="str">
        <f t="shared" si="35"/>
        <v/>
      </c>
      <c r="M105" s="286" t="str">
        <f t="shared" si="35"/>
        <v/>
      </c>
      <c r="N105" s="266" t="str">
        <f>IF(COUNTIF(B105:M105,"&gt;0")=12,SUM(B105:M105),"")</f>
        <v/>
      </c>
      <c r="O105" s="65"/>
    </row>
    <row r="106" spans="1:15" ht="11.7" customHeight="1" thickBot="1">
      <c r="A106" s="60">
        <f>A74</f>
        <v>2015</v>
      </c>
      <c r="B106" s="287" t="str">
        <f>IF(ISBLANK(B80),"",B80)</f>
        <v/>
      </c>
      <c r="C106" s="287" t="str">
        <f aca="true" t="shared" si="36" ref="C106:M106">IF(ISBLANK(C80),"",C80)</f>
        <v/>
      </c>
      <c r="D106" s="287" t="str">
        <f t="shared" si="36"/>
        <v/>
      </c>
      <c r="E106" s="287" t="str">
        <f t="shared" si="36"/>
        <v/>
      </c>
      <c r="F106" s="287" t="str">
        <f t="shared" si="36"/>
        <v/>
      </c>
      <c r="G106" s="287" t="str">
        <f t="shared" si="36"/>
        <v/>
      </c>
      <c r="H106" s="287" t="str">
        <f t="shared" si="36"/>
        <v/>
      </c>
      <c r="I106" s="287" t="str">
        <f t="shared" si="36"/>
        <v/>
      </c>
      <c r="J106" s="287" t="str">
        <f t="shared" si="36"/>
        <v/>
      </c>
      <c r="K106" s="287" t="str">
        <f t="shared" si="36"/>
        <v/>
      </c>
      <c r="L106" s="287" t="str">
        <f t="shared" si="36"/>
        <v/>
      </c>
      <c r="M106" s="287" t="str">
        <f t="shared" si="36"/>
        <v/>
      </c>
      <c r="N106" s="267" t="str">
        <f>IF(COUNTIF(B106:M106,"&gt;0")=12,SUM(B106:M106),"")</f>
        <v/>
      </c>
      <c r="O106" s="65"/>
    </row>
    <row r="107" spans="1:15" ht="11.25" customHeight="1" thickBot="1" thickTop="1">
      <c r="A107" s="582" t="str">
        <f>$A$205</f>
        <v>Year-over-Year Volume Changes</v>
      </c>
      <c r="B107" s="583"/>
      <c r="C107" s="583"/>
      <c r="D107" s="583"/>
      <c r="E107" s="583"/>
      <c r="F107" s="583"/>
      <c r="G107" s="583"/>
      <c r="H107" s="583"/>
      <c r="I107" s="583"/>
      <c r="J107" s="583"/>
      <c r="K107" s="583"/>
      <c r="L107" s="583"/>
      <c r="M107" s="583"/>
      <c r="N107" s="583"/>
      <c r="O107" s="584"/>
    </row>
    <row r="108" spans="1:15" ht="11.25" customHeight="1">
      <c r="A108" s="66" t="str">
        <f>CONCATENATE($A$13," Changes")</f>
        <v>Flag Trips Changes</v>
      </c>
      <c r="B108" s="67" t="str">
        <f>$B$7</f>
        <v>Jan.</v>
      </c>
      <c r="C108" s="67" t="str">
        <f>$C$7</f>
        <v>Feb.</v>
      </c>
      <c r="D108" s="67" t="str">
        <f>$D$7</f>
        <v>Mar.</v>
      </c>
      <c r="E108" s="67" t="str">
        <f>$E$7</f>
        <v>Apr.</v>
      </c>
      <c r="F108" s="67" t="str">
        <f>$F$7</f>
        <v>May</v>
      </c>
      <c r="G108" s="67" t="str">
        <f>$G$7</f>
        <v>Jun.</v>
      </c>
      <c r="H108" s="67" t="str">
        <f>$H$7</f>
        <v>Jul.</v>
      </c>
      <c r="I108" s="67" t="str">
        <f>$I$7</f>
        <v>Aug.</v>
      </c>
      <c r="J108" s="67" t="str">
        <f>$J$7</f>
        <v>Sep.</v>
      </c>
      <c r="K108" s="67" t="str">
        <f>$K$7</f>
        <v>Oct.</v>
      </c>
      <c r="L108" s="67" t="str">
        <f>$L$7</f>
        <v>Nov.</v>
      </c>
      <c r="M108" s="67" t="str">
        <f>$M$7</f>
        <v>Dec.</v>
      </c>
      <c r="N108" s="262" t="s">
        <v>85</v>
      </c>
      <c r="O108" s="251" t="s">
        <v>83</v>
      </c>
    </row>
    <row r="109" spans="1:15" ht="11.7" customHeight="1">
      <c r="A109" s="56" t="str">
        <f>CONCATENATE(A104," to ",A103)</f>
        <v>2017 to 2018</v>
      </c>
      <c r="B109" s="57" t="str">
        <f>IF(ISERROR((B103-B104)/B104),"",(B103-B104)/B104)</f>
        <v/>
      </c>
      <c r="C109" s="57" t="str">
        <f aca="true" t="shared" si="37" ref="C109:M109">IF(ISERROR((C103-C104)/C104),"",(C103-C104)/C104)</f>
        <v/>
      </c>
      <c r="D109" s="57" t="str">
        <f t="shared" si="37"/>
        <v/>
      </c>
      <c r="E109" s="57" t="str">
        <f t="shared" si="37"/>
        <v/>
      </c>
      <c r="F109" s="57" t="str">
        <f t="shared" si="37"/>
        <v/>
      </c>
      <c r="G109" s="57" t="str">
        <f t="shared" si="37"/>
        <v/>
      </c>
      <c r="H109" s="57" t="str">
        <f t="shared" si="37"/>
        <v/>
      </c>
      <c r="I109" s="57" t="str">
        <f t="shared" si="37"/>
        <v/>
      </c>
      <c r="J109" s="57" t="str">
        <f t="shared" si="37"/>
        <v/>
      </c>
      <c r="K109" s="57" t="str">
        <f t="shared" si="37"/>
        <v/>
      </c>
      <c r="L109" s="57" t="str">
        <f t="shared" si="37"/>
        <v/>
      </c>
      <c r="M109" s="57" t="str">
        <f t="shared" si="37"/>
        <v/>
      </c>
      <c r="N109" s="263" t="str">
        <f>IF(ISERROR((AVERAGE(B109:M109))/12*COUNT(B109:M109)),"",(AVERAGE(B109:M109))/12*COUNT(B109:M109))</f>
        <v/>
      </c>
      <c r="O109" s="63"/>
    </row>
    <row r="110" spans="1:15" ht="11.7" customHeight="1">
      <c r="A110" s="58" t="str">
        <f>CONCATENATE(A105," to ",A104)</f>
        <v>2016 to 2017</v>
      </c>
      <c r="B110" s="59" t="str">
        <f aca="true" t="shared" si="38" ref="B110:M111">IF(ISERROR((B104-B105)/B105),"",(B104-B105)/B105)</f>
        <v/>
      </c>
      <c r="C110" s="59" t="str">
        <f t="shared" si="38"/>
        <v/>
      </c>
      <c r="D110" s="59" t="str">
        <f t="shared" si="38"/>
        <v/>
      </c>
      <c r="E110" s="59" t="str">
        <f t="shared" si="38"/>
        <v/>
      </c>
      <c r="F110" s="59" t="str">
        <f t="shared" si="38"/>
        <v/>
      </c>
      <c r="G110" s="59" t="str">
        <f>IF(ISERROR((G104-G105)/G105),"",(G104-G105)/G105)</f>
        <v/>
      </c>
      <c r="H110" s="59" t="str">
        <f t="shared" si="38"/>
        <v/>
      </c>
      <c r="I110" s="59" t="str">
        <f t="shared" si="38"/>
        <v/>
      </c>
      <c r="J110" s="59" t="str">
        <f t="shared" si="38"/>
        <v/>
      </c>
      <c r="K110" s="59" t="str">
        <f t="shared" si="38"/>
        <v/>
      </c>
      <c r="L110" s="59" t="str">
        <f t="shared" si="38"/>
        <v/>
      </c>
      <c r="M110" s="59" t="str">
        <f t="shared" si="38"/>
        <v/>
      </c>
      <c r="N110" s="264" t="str">
        <f>IF(ISERROR((AVERAGE(B110:M110))/12*COUNT(B110:M110)),"",(AVERAGE(B110:M110))/12*COUNT(B110:M110))</f>
        <v/>
      </c>
      <c r="O110" s="63"/>
    </row>
    <row r="111" spans="1:15" ht="11.7" customHeight="1" thickBot="1">
      <c r="A111" s="60" t="str">
        <f>CONCATENATE(A106," to ",A105)</f>
        <v>2015 to 2016</v>
      </c>
      <c r="B111" s="61" t="str">
        <f t="shared" si="38"/>
        <v/>
      </c>
      <c r="C111" s="61" t="str">
        <f t="shared" si="38"/>
        <v/>
      </c>
      <c r="D111" s="61" t="str">
        <f t="shared" si="38"/>
        <v/>
      </c>
      <c r="E111" s="61" t="str">
        <f t="shared" si="38"/>
        <v/>
      </c>
      <c r="F111" s="61" t="str">
        <f t="shared" si="38"/>
        <v/>
      </c>
      <c r="G111" s="61" t="str">
        <f t="shared" si="38"/>
        <v/>
      </c>
      <c r="H111" s="61" t="str">
        <f t="shared" si="38"/>
        <v/>
      </c>
      <c r="I111" s="61" t="str">
        <f t="shared" si="38"/>
        <v/>
      </c>
      <c r="J111" s="61" t="str">
        <f t="shared" si="38"/>
        <v/>
      </c>
      <c r="K111" s="61" t="str">
        <f t="shared" si="38"/>
        <v/>
      </c>
      <c r="L111" s="61" t="str">
        <f t="shared" si="38"/>
        <v/>
      </c>
      <c r="M111" s="61" t="str">
        <f t="shared" si="38"/>
        <v/>
      </c>
      <c r="N111" s="261" t="str">
        <f>IF(ISERROR((AVERAGE(B111:M111))/12*COUNT(B111:M111)),"",(AVERAGE(B111:M111))/12*COUNT(B111:M111))</f>
        <v/>
      </c>
      <c r="O111" s="63"/>
    </row>
    <row r="112" spans="1:15" ht="11.25" customHeight="1" thickBot="1" thickTop="1">
      <c r="A112" s="418" t="s">
        <v>14</v>
      </c>
      <c r="B112" s="447">
        <f>COUNTIF(B103:M106,"&gt;0")</f>
        <v>0</v>
      </c>
      <c r="C112" s="448"/>
      <c r="D112" s="448"/>
      <c r="E112" s="419" t="s">
        <v>15</v>
      </c>
      <c r="F112" s="447">
        <f>COUNT(B109:M111)</f>
        <v>0</v>
      </c>
      <c r="G112" s="448"/>
      <c r="H112" s="419" t="s">
        <v>67</v>
      </c>
      <c r="I112" s="449" t="str">
        <f>IF(ISERROR(SUM(B103:M106)/SUM(B$200:M$203)),"",SUM(B103:M106)/SUM(B$200:M$203))</f>
        <v/>
      </c>
      <c r="J112" s="450" t="s">
        <v>204</v>
      </c>
      <c r="K112" s="451">
        <f>SUM(B103:M106)</f>
        <v>0</v>
      </c>
      <c r="L112" s="420"/>
      <c r="M112" s="419" t="s">
        <v>76</v>
      </c>
      <c r="N112" s="260">
        <f>SUM(N109:N111)</f>
        <v>0</v>
      </c>
      <c r="O112" s="64"/>
    </row>
    <row r="113" spans="1:15" s="3" customFormat="1" ht="4.8" customHeight="1" thickBot="1" thickTop="1">
      <c r="A113" s="637"/>
      <c r="B113" s="638"/>
      <c r="C113" s="638"/>
      <c r="D113" s="638"/>
      <c r="E113" s="638"/>
      <c r="F113" s="638"/>
      <c r="G113" s="638"/>
      <c r="H113" s="638"/>
      <c r="I113" s="638"/>
      <c r="J113" s="638"/>
      <c r="K113" s="638"/>
      <c r="L113" s="638"/>
      <c r="M113" s="638"/>
      <c r="N113" s="638"/>
      <c r="O113" s="638" t="str">
        <f>IF(COUNTIF(B113:M113,"&gt;0")=12,SUM(B113:M113),"")</f>
        <v/>
      </c>
    </row>
    <row r="114" spans="1:15" ht="11.25" customHeight="1" thickTop="1">
      <c r="A114" s="585" t="str">
        <f>$A$14</f>
        <v>Regular Dispatch Trips</v>
      </c>
      <c r="B114" s="586"/>
      <c r="C114" s="586"/>
      <c r="D114" s="586"/>
      <c r="E114" s="586"/>
      <c r="F114" s="586"/>
      <c r="G114" s="586"/>
      <c r="H114" s="586"/>
      <c r="I114" s="586"/>
      <c r="J114" s="586"/>
      <c r="K114" s="586"/>
      <c r="L114" s="586"/>
      <c r="M114" s="586"/>
      <c r="N114" s="586"/>
      <c r="O114" s="587"/>
    </row>
    <row r="115" spans="1:15" ht="11.25" customHeight="1" thickBot="1">
      <c r="A115" s="582" t="str">
        <f>$A$197</f>
        <v>Monthly and Yearly Trips</v>
      </c>
      <c r="B115" s="583"/>
      <c r="C115" s="583"/>
      <c r="D115" s="583"/>
      <c r="E115" s="583"/>
      <c r="F115" s="583"/>
      <c r="G115" s="583"/>
      <c r="H115" s="583"/>
      <c r="I115" s="583"/>
      <c r="J115" s="583"/>
      <c r="K115" s="583"/>
      <c r="L115" s="583"/>
      <c r="M115" s="583"/>
      <c r="N115" s="583"/>
      <c r="O115" s="584"/>
    </row>
    <row r="116" spans="1:15" ht="11.25" customHeight="1" thickTop="1">
      <c r="A116" s="68" t="str">
        <f>CONCATENATE($A$14," Volumes")</f>
        <v>Regular Dispatch Trips Volumes</v>
      </c>
      <c r="B116" s="69" t="str">
        <f>$B$7</f>
        <v>Jan.</v>
      </c>
      <c r="C116" s="69" t="str">
        <f>$C$7</f>
        <v>Feb.</v>
      </c>
      <c r="D116" s="69" t="str">
        <f>$D$7</f>
        <v>Mar.</v>
      </c>
      <c r="E116" s="69" t="str">
        <f>$E$7</f>
        <v>Apr.</v>
      </c>
      <c r="F116" s="69" t="str">
        <f>$F$7</f>
        <v>May</v>
      </c>
      <c r="G116" s="69" t="str">
        <f>$G$7</f>
        <v>Jun.</v>
      </c>
      <c r="H116" s="69" t="str">
        <f>$H$7</f>
        <v>Jul.</v>
      </c>
      <c r="I116" s="69" t="str">
        <f>$I$7</f>
        <v>Aug.</v>
      </c>
      <c r="J116" s="69" t="str">
        <f>$J$7</f>
        <v>Sep.</v>
      </c>
      <c r="K116" s="69" t="str">
        <f>$K$7</f>
        <v>Oct.</v>
      </c>
      <c r="L116" s="69" t="str">
        <f>$L$7</f>
        <v>Nov.</v>
      </c>
      <c r="M116" s="69" t="str">
        <f>$M$7</f>
        <v>Dec.</v>
      </c>
      <c r="N116" s="265" t="str">
        <f>$N$102</f>
        <v>Totals</v>
      </c>
      <c r="O116" s="62"/>
    </row>
    <row r="117" spans="1:15" ht="11.7" customHeight="1">
      <c r="A117" s="56">
        <f>A7</f>
        <v>2018</v>
      </c>
      <c r="B117" s="285" t="str">
        <f aca="true" t="shared" si="39" ref="B117:M117">IF(ISBLANK(B14),"",B14)</f>
        <v/>
      </c>
      <c r="C117" s="285" t="str">
        <f t="shared" si="39"/>
        <v/>
      </c>
      <c r="D117" s="285" t="str">
        <f t="shared" si="39"/>
        <v/>
      </c>
      <c r="E117" s="285" t="str">
        <f t="shared" si="39"/>
        <v/>
      </c>
      <c r="F117" s="285" t="str">
        <f t="shared" si="39"/>
        <v/>
      </c>
      <c r="G117" s="285" t="str">
        <f t="shared" si="39"/>
        <v/>
      </c>
      <c r="H117" s="285" t="str">
        <f t="shared" si="39"/>
        <v/>
      </c>
      <c r="I117" s="285" t="str">
        <f t="shared" si="39"/>
        <v/>
      </c>
      <c r="J117" s="285" t="str">
        <f t="shared" si="39"/>
        <v/>
      </c>
      <c r="K117" s="285" t="str">
        <f t="shared" si="39"/>
        <v/>
      </c>
      <c r="L117" s="285" t="str">
        <f t="shared" si="39"/>
        <v/>
      </c>
      <c r="M117" s="285" t="str">
        <f t="shared" si="39"/>
        <v/>
      </c>
      <c r="N117" s="272" t="str">
        <f>IF(COUNTIF(B117:M117,"&gt;0")=12,SUM(B117:M117),"")</f>
        <v/>
      </c>
      <c r="O117" s="65"/>
    </row>
    <row r="118" spans="1:15" ht="11.7" customHeight="1">
      <c r="A118" s="58">
        <f>A28</f>
        <v>2017</v>
      </c>
      <c r="B118" s="286" t="str">
        <f>IF(ISBLANK(B35),"",B35)</f>
        <v/>
      </c>
      <c r="C118" s="286" t="str">
        <f aca="true" t="shared" si="40" ref="C118:M118">IF(ISBLANK(C35),"",C35)</f>
        <v/>
      </c>
      <c r="D118" s="286" t="str">
        <f t="shared" si="40"/>
        <v/>
      </c>
      <c r="E118" s="286" t="str">
        <f t="shared" si="40"/>
        <v/>
      </c>
      <c r="F118" s="286" t="str">
        <f t="shared" si="40"/>
        <v/>
      </c>
      <c r="G118" s="286" t="str">
        <f t="shared" si="40"/>
        <v/>
      </c>
      <c r="H118" s="286" t="str">
        <f t="shared" si="40"/>
        <v/>
      </c>
      <c r="I118" s="286" t="str">
        <f t="shared" si="40"/>
        <v/>
      </c>
      <c r="J118" s="286" t="str">
        <f t="shared" si="40"/>
        <v/>
      </c>
      <c r="K118" s="286" t="str">
        <f t="shared" si="40"/>
        <v/>
      </c>
      <c r="L118" s="286" t="str">
        <f t="shared" si="40"/>
        <v/>
      </c>
      <c r="M118" s="286" t="str">
        <f t="shared" si="40"/>
        <v/>
      </c>
      <c r="N118" s="266" t="str">
        <f>IF(COUNTIF(B118:M118,"&gt;0")=12,SUM(B118:M118),"")</f>
        <v/>
      </c>
      <c r="O118" s="65"/>
    </row>
    <row r="119" spans="1:15" ht="11.7" customHeight="1">
      <c r="A119" s="58">
        <f>A53</f>
        <v>2016</v>
      </c>
      <c r="B119" s="286" t="str">
        <f>IF(ISBLANK(B60),"",B60)</f>
        <v/>
      </c>
      <c r="C119" s="286" t="str">
        <f aca="true" t="shared" si="41" ref="C119:M119">IF(ISBLANK(C60),"",C60)</f>
        <v/>
      </c>
      <c r="D119" s="286" t="str">
        <f t="shared" si="41"/>
        <v/>
      </c>
      <c r="E119" s="286" t="str">
        <f t="shared" si="41"/>
        <v/>
      </c>
      <c r="F119" s="286" t="str">
        <f t="shared" si="41"/>
        <v/>
      </c>
      <c r="G119" s="286" t="str">
        <f t="shared" si="41"/>
        <v/>
      </c>
      <c r="H119" s="286" t="str">
        <f t="shared" si="41"/>
        <v/>
      </c>
      <c r="I119" s="286" t="str">
        <f t="shared" si="41"/>
        <v/>
      </c>
      <c r="J119" s="286" t="str">
        <f t="shared" si="41"/>
        <v/>
      </c>
      <c r="K119" s="286" t="str">
        <f t="shared" si="41"/>
        <v/>
      </c>
      <c r="L119" s="286" t="str">
        <f t="shared" si="41"/>
        <v/>
      </c>
      <c r="M119" s="286" t="str">
        <f t="shared" si="41"/>
        <v/>
      </c>
      <c r="N119" s="266" t="str">
        <f>IF(COUNTIF(B119:M119,"&gt;0")=12,SUM(B119:M119),"")</f>
        <v/>
      </c>
      <c r="O119" s="65"/>
    </row>
    <row r="120" spans="1:15" ht="11.7" customHeight="1" thickBot="1">
      <c r="A120" s="60">
        <f>A74</f>
        <v>2015</v>
      </c>
      <c r="B120" s="287" t="str">
        <f>IF(ISBLANK(B81),"",B81)</f>
        <v/>
      </c>
      <c r="C120" s="287" t="str">
        <f aca="true" t="shared" si="42" ref="C120:M120">IF(ISBLANK(C81),"",C81)</f>
        <v/>
      </c>
      <c r="D120" s="287" t="str">
        <f t="shared" si="42"/>
        <v/>
      </c>
      <c r="E120" s="287" t="str">
        <f t="shared" si="42"/>
        <v/>
      </c>
      <c r="F120" s="287" t="str">
        <f t="shared" si="42"/>
        <v/>
      </c>
      <c r="G120" s="287" t="str">
        <f t="shared" si="42"/>
        <v/>
      </c>
      <c r="H120" s="287" t="str">
        <f t="shared" si="42"/>
        <v/>
      </c>
      <c r="I120" s="287" t="str">
        <f t="shared" si="42"/>
        <v/>
      </c>
      <c r="J120" s="287" t="str">
        <f t="shared" si="42"/>
        <v/>
      </c>
      <c r="K120" s="287" t="str">
        <f t="shared" si="42"/>
        <v/>
      </c>
      <c r="L120" s="287" t="str">
        <f t="shared" si="42"/>
        <v/>
      </c>
      <c r="M120" s="287" t="str">
        <f t="shared" si="42"/>
        <v/>
      </c>
      <c r="N120" s="267" t="str">
        <f>IF(COUNTIF(B120:M120,"&gt;0")=12,SUM(B120:M120),"")</f>
        <v/>
      </c>
      <c r="O120" s="65"/>
    </row>
    <row r="121" spans="1:15" ht="11.25" customHeight="1" thickBot="1" thickTop="1">
      <c r="A121" s="582" t="str">
        <f>$A$205</f>
        <v>Year-over-Year Volume Changes</v>
      </c>
      <c r="B121" s="583"/>
      <c r="C121" s="583"/>
      <c r="D121" s="583"/>
      <c r="E121" s="583"/>
      <c r="F121" s="583"/>
      <c r="G121" s="583"/>
      <c r="H121" s="583"/>
      <c r="I121" s="583"/>
      <c r="J121" s="583"/>
      <c r="K121" s="583"/>
      <c r="L121" s="583"/>
      <c r="M121" s="583"/>
      <c r="N121" s="583"/>
      <c r="O121" s="584"/>
    </row>
    <row r="122" spans="1:15" ht="11.25" customHeight="1">
      <c r="A122" s="66" t="str">
        <f>CONCATENATE($A$14," Change")</f>
        <v>Regular Dispatch Trips Change</v>
      </c>
      <c r="B122" s="67" t="str">
        <f>$B$7</f>
        <v>Jan.</v>
      </c>
      <c r="C122" s="67" t="str">
        <f>$C$7</f>
        <v>Feb.</v>
      </c>
      <c r="D122" s="67" t="str">
        <f>$D$7</f>
        <v>Mar.</v>
      </c>
      <c r="E122" s="67" t="str">
        <f>$E$7</f>
        <v>Apr.</v>
      </c>
      <c r="F122" s="67" t="str">
        <f>$F$7</f>
        <v>May</v>
      </c>
      <c r="G122" s="67" t="str">
        <f>$G$7</f>
        <v>Jun.</v>
      </c>
      <c r="H122" s="67" t="str">
        <f>$H$7</f>
        <v>Jul.</v>
      </c>
      <c r="I122" s="67" t="str">
        <f>$I$7</f>
        <v>Aug.</v>
      </c>
      <c r="J122" s="67" t="str">
        <f>$J$7</f>
        <v>Sep.</v>
      </c>
      <c r="K122" s="67" t="str">
        <f>$K$7</f>
        <v>Oct.</v>
      </c>
      <c r="L122" s="67" t="str">
        <f>$L$7</f>
        <v>Nov.</v>
      </c>
      <c r="M122" s="67" t="str">
        <f>$M$7</f>
        <v>Dec.</v>
      </c>
      <c r="N122" s="262" t="str">
        <f>$N$108</f>
        <v>Change*</v>
      </c>
      <c r="O122" s="251" t="str">
        <f>$O$108</f>
        <v>*weighted</v>
      </c>
    </row>
    <row r="123" spans="1:15" ht="11.7" customHeight="1">
      <c r="A123" s="56" t="str">
        <f>CONCATENATE(A118," to ",A117)</f>
        <v>2017 to 2018</v>
      </c>
      <c r="B123" s="57" t="str">
        <f aca="true" t="shared" si="43" ref="B123:M125">IF(ISERROR((B117-B118)/B118),"",(B117-B118)/B118)</f>
        <v/>
      </c>
      <c r="C123" s="57" t="str">
        <f t="shared" si="43"/>
        <v/>
      </c>
      <c r="D123" s="57" t="str">
        <f t="shared" si="43"/>
        <v/>
      </c>
      <c r="E123" s="57" t="str">
        <f t="shared" si="43"/>
        <v/>
      </c>
      <c r="F123" s="57" t="str">
        <f t="shared" si="43"/>
        <v/>
      </c>
      <c r="G123" s="57" t="str">
        <f t="shared" si="43"/>
        <v/>
      </c>
      <c r="H123" s="57" t="str">
        <f t="shared" si="43"/>
        <v/>
      </c>
      <c r="I123" s="57" t="str">
        <f t="shared" si="43"/>
        <v/>
      </c>
      <c r="J123" s="57" t="str">
        <f t="shared" si="43"/>
        <v/>
      </c>
      <c r="K123" s="57" t="str">
        <f t="shared" si="43"/>
        <v/>
      </c>
      <c r="L123" s="57" t="str">
        <f t="shared" si="43"/>
        <v/>
      </c>
      <c r="M123" s="57" t="str">
        <f t="shared" si="43"/>
        <v/>
      </c>
      <c r="N123" s="263" t="str">
        <f>IF(ISERROR((AVERAGE(B123:M123))/12*COUNT(B123:M123)),"",(AVERAGE(B123:M123))/12*COUNT(B123:M123))</f>
        <v/>
      </c>
      <c r="O123" s="63"/>
    </row>
    <row r="124" spans="1:15" ht="11.7" customHeight="1">
      <c r="A124" s="58" t="str">
        <f>CONCATENATE(A119," to ",A118)</f>
        <v>2016 to 2017</v>
      </c>
      <c r="B124" s="59" t="str">
        <f t="shared" si="43"/>
        <v/>
      </c>
      <c r="C124" s="59" t="str">
        <f t="shared" si="43"/>
        <v/>
      </c>
      <c r="D124" s="59" t="str">
        <f t="shared" si="43"/>
        <v/>
      </c>
      <c r="E124" s="59" t="str">
        <f t="shared" si="43"/>
        <v/>
      </c>
      <c r="F124" s="59" t="str">
        <f t="shared" si="43"/>
        <v/>
      </c>
      <c r="G124" s="59" t="str">
        <f t="shared" si="43"/>
        <v/>
      </c>
      <c r="H124" s="59" t="str">
        <f t="shared" si="43"/>
        <v/>
      </c>
      <c r="I124" s="59" t="str">
        <f t="shared" si="43"/>
        <v/>
      </c>
      <c r="J124" s="59" t="str">
        <f t="shared" si="43"/>
        <v/>
      </c>
      <c r="K124" s="59" t="str">
        <f t="shared" si="43"/>
        <v/>
      </c>
      <c r="L124" s="59" t="str">
        <f t="shared" si="43"/>
        <v/>
      </c>
      <c r="M124" s="59" t="str">
        <f t="shared" si="43"/>
        <v/>
      </c>
      <c r="N124" s="264" t="str">
        <f>IF(ISERROR((AVERAGE(B124:M124))/12*COUNT(B124:M124)),"",(AVERAGE(B124:M124))/12*COUNT(B124:M124))</f>
        <v/>
      </c>
      <c r="O124" s="63"/>
    </row>
    <row r="125" spans="1:15" ht="11.7" customHeight="1" thickBot="1">
      <c r="A125" s="60" t="str">
        <f>CONCATENATE(A120," to ",A119)</f>
        <v>2015 to 2016</v>
      </c>
      <c r="B125" s="61" t="str">
        <f t="shared" si="43"/>
        <v/>
      </c>
      <c r="C125" s="61" t="str">
        <f t="shared" si="43"/>
        <v/>
      </c>
      <c r="D125" s="61" t="str">
        <f t="shared" si="43"/>
        <v/>
      </c>
      <c r="E125" s="61" t="str">
        <f t="shared" si="43"/>
        <v/>
      </c>
      <c r="F125" s="61" t="str">
        <f t="shared" si="43"/>
        <v/>
      </c>
      <c r="G125" s="61" t="str">
        <f t="shared" si="43"/>
        <v/>
      </c>
      <c r="H125" s="61" t="str">
        <f t="shared" si="43"/>
        <v/>
      </c>
      <c r="I125" s="61" t="str">
        <f t="shared" si="43"/>
        <v/>
      </c>
      <c r="J125" s="61" t="str">
        <f t="shared" si="43"/>
        <v/>
      </c>
      <c r="K125" s="61" t="str">
        <f t="shared" si="43"/>
        <v/>
      </c>
      <c r="L125" s="61" t="str">
        <f t="shared" si="43"/>
        <v/>
      </c>
      <c r="M125" s="61" t="str">
        <f t="shared" si="43"/>
        <v/>
      </c>
      <c r="N125" s="261" t="str">
        <f>IF(ISERROR((AVERAGE(B125:M125))/12*COUNT(B125:M125)),"",(AVERAGE(B125:M125))/12*COUNT(B125:M125))</f>
        <v/>
      </c>
      <c r="O125" s="63"/>
    </row>
    <row r="126" spans="1:15" ht="11.25" customHeight="1" thickBot="1" thickTop="1">
      <c r="A126" s="418" t="s">
        <v>14</v>
      </c>
      <c r="B126" s="447">
        <f>COUNTIF(B117:M120,"&gt;0")</f>
        <v>0</v>
      </c>
      <c r="C126" s="448"/>
      <c r="D126" s="448"/>
      <c r="E126" s="419" t="s">
        <v>15</v>
      </c>
      <c r="F126" s="447">
        <f>COUNT(B123:M125)</f>
        <v>0</v>
      </c>
      <c r="G126" s="448"/>
      <c r="H126" s="419" t="str">
        <f aca="true" t="shared" si="44" ref="H126">$H$112</f>
        <v>Portion of Trips:</v>
      </c>
      <c r="I126" s="449" t="str">
        <f>IF(ISERROR(SUM(B117:M120)/SUM(B$200:M$203)),"",SUM(B117:M120)/SUM(B$200:M$203))</f>
        <v/>
      </c>
      <c r="J126" s="450" t="s">
        <v>204</v>
      </c>
      <c r="K126" s="451">
        <f>SUM(B117:M120)</f>
        <v>0</v>
      </c>
      <c r="L126" s="420"/>
      <c r="M126" s="419" t="str">
        <f>$M$112</f>
        <v>Total Change:</v>
      </c>
      <c r="N126" s="260">
        <f>SUM(N123:N125)</f>
        <v>0</v>
      </c>
      <c r="O126" s="64"/>
    </row>
    <row r="127" spans="1:15" s="3" customFormat="1" ht="5.55" customHeight="1" thickBot="1" thickTop="1">
      <c r="A127" s="637"/>
      <c r="B127" s="638"/>
      <c r="C127" s="638"/>
      <c r="D127" s="638"/>
      <c r="E127" s="638"/>
      <c r="F127" s="638"/>
      <c r="G127" s="638"/>
      <c r="H127" s="638"/>
      <c r="I127" s="638"/>
      <c r="J127" s="638"/>
      <c r="K127" s="638"/>
      <c r="L127" s="638"/>
      <c r="M127" s="638"/>
      <c r="N127" s="638"/>
      <c r="O127" s="638" t="str">
        <f>IF(COUNTIF(B127:M127,"&gt;0")=12,SUM(B127:M127),"")</f>
        <v/>
      </c>
    </row>
    <row r="128" spans="1:15" s="3" customFormat="1" ht="11.25" customHeight="1" thickTop="1">
      <c r="A128" s="585" t="str">
        <f>$A$15</f>
        <v>Wheelchair User Dispatch Trips</v>
      </c>
      <c r="B128" s="586"/>
      <c r="C128" s="586"/>
      <c r="D128" s="586"/>
      <c r="E128" s="586"/>
      <c r="F128" s="586"/>
      <c r="G128" s="586"/>
      <c r="H128" s="586"/>
      <c r="I128" s="586"/>
      <c r="J128" s="586"/>
      <c r="K128" s="586"/>
      <c r="L128" s="586"/>
      <c r="M128" s="586"/>
      <c r="N128" s="586"/>
      <c r="O128" s="587"/>
    </row>
    <row r="129" spans="1:15" s="3" customFormat="1" ht="11.25" customHeight="1" thickBot="1">
      <c r="A129" s="582" t="str">
        <f>$A$197</f>
        <v>Monthly and Yearly Trips</v>
      </c>
      <c r="B129" s="583"/>
      <c r="C129" s="583"/>
      <c r="D129" s="583"/>
      <c r="E129" s="583"/>
      <c r="F129" s="583"/>
      <c r="G129" s="583"/>
      <c r="H129" s="583"/>
      <c r="I129" s="583"/>
      <c r="J129" s="583"/>
      <c r="K129" s="583"/>
      <c r="L129" s="583"/>
      <c r="M129" s="583"/>
      <c r="N129" s="583"/>
      <c r="O129" s="584"/>
    </row>
    <row r="130" spans="1:15" s="3" customFormat="1" ht="11.25" customHeight="1" thickTop="1">
      <c r="A130" s="68" t="s">
        <v>37</v>
      </c>
      <c r="B130" s="69" t="str">
        <f>$B$7</f>
        <v>Jan.</v>
      </c>
      <c r="C130" s="69" t="str">
        <f>$C$7</f>
        <v>Feb.</v>
      </c>
      <c r="D130" s="69" t="str">
        <f>$D$7</f>
        <v>Mar.</v>
      </c>
      <c r="E130" s="69" t="str">
        <f>$E$7</f>
        <v>Apr.</v>
      </c>
      <c r="F130" s="69" t="str">
        <f>$F$7</f>
        <v>May</v>
      </c>
      <c r="G130" s="69" t="str">
        <f>$G$7</f>
        <v>Jun.</v>
      </c>
      <c r="H130" s="69" t="str">
        <f>$H$7</f>
        <v>Jul.</v>
      </c>
      <c r="I130" s="69" t="str">
        <f>$I$7</f>
        <v>Aug.</v>
      </c>
      <c r="J130" s="69" t="str">
        <f>$J$7</f>
        <v>Sep.</v>
      </c>
      <c r="K130" s="69" t="str">
        <f>$K$7</f>
        <v>Oct.</v>
      </c>
      <c r="L130" s="69" t="str">
        <f>$L$7</f>
        <v>Nov.</v>
      </c>
      <c r="M130" s="69" t="str">
        <f>$M$7</f>
        <v>Dec.</v>
      </c>
      <c r="N130" s="265" t="str">
        <f>$N$102</f>
        <v>Totals</v>
      </c>
      <c r="O130" s="62"/>
    </row>
    <row r="131" spans="1:15" s="3" customFormat="1" ht="11.7" customHeight="1">
      <c r="A131" s="56">
        <f>A7</f>
        <v>2018</v>
      </c>
      <c r="B131" s="285" t="str">
        <f>IF(ISBLANK(B15),"",B15)</f>
        <v/>
      </c>
      <c r="C131" s="285" t="str">
        <f>IF(ISBLANK(C15),"",C15)</f>
        <v/>
      </c>
      <c r="D131" s="285" t="str">
        <f>IF(ISBLANK(D15),"",D15)</f>
        <v/>
      </c>
      <c r="E131" s="285" t="str">
        <f>IF(ISBLANK(E15),"",E15)</f>
        <v/>
      </c>
      <c r="F131" s="285" t="str">
        <f>IF(ISBLANK(F15),"",F15)</f>
        <v/>
      </c>
      <c r="G131" s="285" t="str">
        <f aca="true" t="shared" si="45" ref="G131:I131">IF(ISBLANK(G15),"",G15)</f>
        <v/>
      </c>
      <c r="H131" s="285" t="str">
        <f t="shared" si="45"/>
        <v/>
      </c>
      <c r="I131" s="285" t="str">
        <f t="shared" si="45"/>
        <v/>
      </c>
      <c r="J131" s="285" t="str">
        <f aca="true" t="shared" si="46" ref="J131:M131">IF(ISBLANK(J15),"",J15)</f>
        <v/>
      </c>
      <c r="K131" s="285" t="str">
        <f t="shared" si="46"/>
        <v/>
      </c>
      <c r="L131" s="285" t="str">
        <f t="shared" si="46"/>
        <v/>
      </c>
      <c r="M131" s="285" t="str">
        <f t="shared" si="46"/>
        <v/>
      </c>
      <c r="N131" s="272" t="str">
        <f>IF(COUNTIF(B131:M131,"&gt;0")=12,SUM(B131:M131),"")</f>
        <v/>
      </c>
      <c r="O131" s="65"/>
    </row>
    <row r="132" spans="1:15" s="3" customFormat="1" ht="11.7" customHeight="1">
      <c r="A132" s="58">
        <f>A28</f>
        <v>2017</v>
      </c>
      <c r="B132" s="286" t="str">
        <f>IF(ISBLANK(B36),"",B36)</f>
        <v/>
      </c>
      <c r="C132" s="286" t="str">
        <f aca="true" t="shared" si="47" ref="C132:M132">IF(ISBLANK(C36),"",C36)</f>
        <v/>
      </c>
      <c r="D132" s="286" t="str">
        <f t="shared" si="47"/>
        <v/>
      </c>
      <c r="E132" s="286" t="str">
        <f t="shared" si="47"/>
        <v/>
      </c>
      <c r="F132" s="286" t="str">
        <f t="shared" si="47"/>
        <v/>
      </c>
      <c r="G132" s="286" t="str">
        <f t="shared" si="47"/>
        <v/>
      </c>
      <c r="H132" s="286" t="str">
        <f t="shared" si="47"/>
        <v/>
      </c>
      <c r="I132" s="286" t="str">
        <f t="shared" si="47"/>
        <v/>
      </c>
      <c r="J132" s="286" t="str">
        <f t="shared" si="47"/>
        <v/>
      </c>
      <c r="K132" s="286" t="str">
        <f t="shared" si="47"/>
        <v/>
      </c>
      <c r="L132" s="286" t="str">
        <f t="shared" si="47"/>
        <v/>
      </c>
      <c r="M132" s="286" t="str">
        <f t="shared" si="47"/>
        <v/>
      </c>
      <c r="N132" s="266" t="str">
        <f>IF(COUNTIF(B132:M132,"&gt;0")=12,SUM(B132:M132),"")</f>
        <v/>
      </c>
      <c r="O132" s="65"/>
    </row>
    <row r="133" spans="1:15" s="3" customFormat="1" ht="11.7" customHeight="1">
      <c r="A133" s="58">
        <f>A53</f>
        <v>2016</v>
      </c>
      <c r="B133" s="286" t="str">
        <f>IF(ISBLANK(B61),"",B61)</f>
        <v/>
      </c>
      <c r="C133" s="286" t="str">
        <f aca="true" t="shared" si="48" ref="C133:M133">IF(ISBLANK(C61),"",C61)</f>
        <v/>
      </c>
      <c r="D133" s="286" t="str">
        <f t="shared" si="48"/>
        <v/>
      </c>
      <c r="E133" s="286" t="str">
        <f t="shared" si="48"/>
        <v/>
      </c>
      <c r="F133" s="286" t="str">
        <f t="shared" si="48"/>
        <v/>
      </c>
      <c r="G133" s="286" t="str">
        <f t="shared" si="48"/>
        <v/>
      </c>
      <c r="H133" s="286" t="str">
        <f t="shared" si="48"/>
        <v/>
      </c>
      <c r="I133" s="286" t="str">
        <f t="shared" si="48"/>
        <v/>
      </c>
      <c r="J133" s="286" t="str">
        <f t="shared" si="48"/>
        <v/>
      </c>
      <c r="K133" s="286" t="str">
        <f t="shared" si="48"/>
        <v/>
      </c>
      <c r="L133" s="286" t="str">
        <f t="shared" si="48"/>
        <v/>
      </c>
      <c r="M133" s="286" t="str">
        <f t="shared" si="48"/>
        <v/>
      </c>
      <c r="N133" s="266" t="str">
        <f>IF(COUNTIF(B133:M133,"&gt;0")=12,SUM(B133:M133),"")</f>
        <v/>
      </c>
      <c r="O133" s="65"/>
    </row>
    <row r="134" spans="1:15" s="3" customFormat="1" ht="11.7" customHeight="1" thickBot="1">
      <c r="A134" s="60">
        <f>A74</f>
        <v>2015</v>
      </c>
      <c r="B134" s="287" t="str">
        <f>IF(ISBLANK(B82),"",B82)</f>
        <v/>
      </c>
      <c r="C134" s="287" t="str">
        <f aca="true" t="shared" si="49" ref="C134:M134">IF(ISBLANK(C82),"",C82)</f>
        <v/>
      </c>
      <c r="D134" s="287" t="str">
        <f t="shared" si="49"/>
        <v/>
      </c>
      <c r="E134" s="287" t="str">
        <f t="shared" si="49"/>
        <v/>
      </c>
      <c r="F134" s="287" t="str">
        <f t="shared" si="49"/>
        <v/>
      </c>
      <c r="G134" s="287" t="str">
        <f t="shared" si="49"/>
        <v/>
      </c>
      <c r="H134" s="287" t="str">
        <f t="shared" si="49"/>
        <v/>
      </c>
      <c r="I134" s="287" t="str">
        <f t="shared" si="49"/>
        <v/>
      </c>
      <c r="J134" s="287" t="str">
        <f t="shared" si="49"/>
        <v/>
      </c>
      <c r="K134" s="287" t="str">
        <f t="shared" si="49"/>
        <v/>
      </c>
      <c r="L134" s="287" t="str">
        <f t="shared" si="49"/>
        <v/>
      </c>
      <c r="M134" s="287" t="str">
        <f t="shared" si="49"/>
        <v/>
      </c>
      <c r="N134" s="267" t="str">
        <f>IF(COUNTIF(B134:M134,"&gt;0")=12,SUM(B134:M134),"")</f>
        <v/>
      </c>
      <c r="O134" s="65"/>
    </row>
    <row r="135" spans="1:15" s="3" customFormat="1" ht="11.25" customHeight="1" thickBot="1" thickTop="1">
      <c r="A135" s="582" t="str">
        <f>$A$205</f>
        <v>Year-over-Year Volume Changes</v>
      </c>
      <c r="B135" s="583"/>
      <c r="C135" s="583"/>
      <c r="D135" s="583"/>
      <c r="E135" s="583"/>
      <c r="F135" s="583"/>
      <c r="G135" s="583"/>
      <c r="H135" s="583"/>
      <c r="I135" s="583"/>
      <c r="J135" s="583"/>
      <c r="K135" s="583"/>
      <c r="L135" s="583"/>
      <c r="M135" s="583"/>
      <c r="N135" s="583"/>
      <c r="O135" s="584"/>
    </row>
    <row r="136" spans="1:15" s="3" customFormat="1" ht="11.25" customHeight="1">
      <c r="A136" s="66" t="s">
        <v>132</v>
      </c>
      <c r="B136" s="67" t="str">
        <f>$B$7</f>
        <v>Jan.</v>
      </c>
      <c r="C136" s="67" t="str">
        <f>$C$7</f>
        <v>Feb.</v>
      </c>
      <c r="D136" s="67" t="str">
        <f>$D$7</f>
        <v>Mar.</v>
      </c>
      <c r="E136" s="67" t="str">
        <f>$E$7</f>
        <v>Apr.</v>
      </c>
      <c r="F136" s="67" t="str">
        <f>$F$7</f>
        <v>May</v>
      </c>
      <c r="G136" s="67" t="str">
        <f>$G$7</f>
        <v>Jun.</v>
      </c>
      <c r="H136" s="67" t="str">
        <f>$H$7</f>
        <v>Jul.</v>
      </c>
      <c r="I136" s="67" t="str">
        <f>$I$7</f>
        <v>Aug.</v>
      </c>
      <c r="J136" s="67" t="str">
        <f>$J$7</f>
        <v>Sep.</v>
      </c>
      <c r="K136" s="67" t="str">
        <f>$K$7</f>
        <v>Oct.</v>
      </c>
      <c r="L136" s="67" t="str">
        <f>$L$7</f>
        <v>Nov.</v>
      </c>
      <c r="M136" s="67" t="str">
        <f>$M$7</f>
        <v>Dec.</v>
      </c>
      <c r="N136" s="262" t="str">
        <f>$N$108</f>
        <v>Change*</v>
      </c>
      <c r="O136" s="251" t="str">
        <f>$O$108</f>
        <v>*weighted</v>
      </c>
    </row>
    <row r="137" spans="1:15" s="3" customFormat="1" ht="11.7" customHeight="1">
      <c r="A137" s="56" t="str">
        <f>CONCATENATE(A132," to ",A131)</f>
        <v>2017 to 2018</v>
      </c>
      <c r="B137" s="57" t="str">
        <f aca="true" t="shared" si="50" ref="B137:M137">IF(ISERROR((B131-B132)/B132),"",(B131-B132)/B132)</f>
        <v/>
      </c>
      <c r="C137" s="57" t="str">
        <f t="shared" si="50"/>
        <v/>
      </c>
      <c r="D137" s="57" t="str">
        <f t="shared" si="50"/>
        <v/>
      </c>
      <c r="E137" s="57" t="str">
        <f t="shared" si="50"/>
        <v/>
      </c>
      <c r="F137" s="57" t="str">
        <f t="shared" si="50"/>
        <v/>
      </c>
      <c r="G137" s="57" t="str">
        <f t="shared" si="50"/>
        <v/>
      </c>
      <c r="H137" s="57" t="str">
        <f t="shared" si="50"/>
        <v/>
      </c>
      <c r="I137" s="57" t="str">
        <f t="shared" si="50"/>
        <v/>
      </c>
      <c r="J137" s="57" t="str">
        <f t="shared" si="50"/>
        <v/>
      </c>
      <c r="K137" s="57" t="str">
        <f t="shared" si="50"/>
        <v/>
      </c>
      <c r="L137" s="57" t="str">
        <f t="shared" si="50"/>
        <v/>
      </c>
      <c r="M137" s="57" t="str">
        <f t="shared" si="50"/>
        <v/>
      </c>
      <c r="N137" s="263" t="str">
        <f>IF(ISERROR((AVERAGE(B137:M137))/12*COUNT(B137:M137)),"",(AVERAGE(B137:M137))/12*COUNT(B137:M137))</f>
        <v/>
      </c>
      <c r="O137" s="63"/>
    </row>
    <row r="138" spans="1:15" s="3" customFormat="1" ht="11.7" customHeight="1">
      <c r="A138" s="58" t="str">
        <f>CONCATENATE(A133," to ",A132)</f>
        <v>2016 to 2017</v>
      </c>
      <c r="B138" s="59" t="str">
        <f aca="true" t="shared" si="51" ref="B138:M138">IF(ISERROR((B132-B133)/B133),"",(B132-B133)/B133)</f>
        <v/>
      </c>
      <c r="C138" s="59" t="str">
        <f t="shared" si="51"/>
        <v/>
      </c>
      <c r="D138" s="59" t="str">
        <f t="shared" si="51"/>
        <v/>
      </c>
      <c r="E138" s="59" t="str">
        <f t="shared" si="51"/>
        <v/>
      </c>
      <c r="F138" s="59" t="str">
        <f t="shared" si="51"/>
        <v/>
      </c>
      <c r="G138" s="59" t="str">
        <f t="shared" si="51"/>
        <v/>
      </c>
      <c r="H138" s="59" t="str">
        <f t="shared" si="51"/>
        <v/>
      </c>
      <c r="I138" s="59" t="str">
        <f t="shared" si="51"/>
        <v/>
      </c>
      <c r="J138" s="59" t="str">
        <f t="shared" si="51"/>
        <v/>
      </c>
      <c r="K138" s="59" t="str">
        <f t="shared" si="51"/>
        <v/>
      </c>
      <c r="L138" s="59" t="str">
        <f t="shared" si="51"/>
        <v/>
      </c>
      <c r="M138" s="59" t="str">
        <f t="shared" si="51"/>
        <v/>
      </c>
      <c r="N138" s="264" t="str">
        <f>IF(ISERROR((AVERAGE(B138:M138))/12*COUNT(B138:M138)),"",(AVERAGE(B138:M138))/12*COUNT(B138:M138))</f>
        <v/>
      </c>
      <c r="O138" s="63"/>
    </row>
    <row r="139" spans="1:15" s="3" customFormat="1" ht="11.7" customHeight="1" thickBot="1">
      <c r="A139" s="60" t="str">
        <f>CONCATENATE(A134," to ",A133)</f>
        <v>2015 to 2016</v>
      </c>
      <c r="B139" s="61" t="str">
        <f aca="true" t="shared" si="52" ref="B139:M139">IF(ISERROR((B133-B134)/B134),"",(B133-B134)/B134)</f>
        <v/>
      </c>
      <c r="C139" s="61" t="str">
        <f t="shared" si="52"/>
        <v/>
      </c>
      <c r="D139" s="61" t="str">
        <f t="shared" si="52"/>
        <v/>
      </c>
      <c r="E139" s="61" t="str">
        <f t="shared" si="52"/>
        <v/>
      </c>
      <c r="F139" s="61" t="str">
        <f t="shared" si="52"/>
        <v/>
      </c>
      <c r="G139" s="61" t="str">
        <f t="shared" si="52"/>
        <v/>
      </c>
      <c r="H139" s="61" t="str">
        <f t="shared" si="52"/>
        <v/>
      </c>
      <c r="I139" s="61" t="str">
        <f t="shared" si="52"/>
        <v/>
      </c>
      <c r="J139" s="61" t="str">
        <f t="shared" si="52"/>
        <v/>
      </c>
      <c r="K139" s="61" t="str">
        <f t="shared" si="52"/>
        <v/>
      </c>
      <c r="L139" s="61" t="str">
        <f t="shared" si="52"/>
        <v/>
      </c>
      <c r="M139" s="61" t="str">
        <f t="shared" si="52"/>
        <v/>
      </c>
      <c r="N139" s="261" t="str">
        <f>IF(ISERROR((AVERAGE(B139:M139))/12*COUNT(B139:M139)),"",(AVERAGE(B139:M139))/12*COUNT(B139:M139))</f>
        <v/>
      </c>
      <c r="O139" s="63"/>
    </row>
    <row r="140" spans="1:15" s="3" customFormat="1" ht="11.25" customHeight="1" thickBot="1" thickTop="1">
      <c r="A140" s="418" t="s">
        <v>14</v>
      </c>
      <c r="B140" s="447">
        <f>COUNTIF(B131:M134,"&gt;0")</f>
        <v>0</v>
      </c>
      <c r="C140" s="448"/>
      <c r="D140" s="448"/>
      <c r="E140" s="419" t="s">
        <v>15</v>
      </c>
      <c r="F140" s="447">
        <f>COUNT(B137:M139)</f>
        <v>0</v>
      </c>
      <c r="G140" s="448"/>
      <c r="H140" s="419" t="str">
        <f aca="true" t="shared" si="53" ref="H140">$H$112</f>
        <v>Portion of Trips:</v>
      </c>
      <c r="I140" s="449" t="str">
        <f>IF(ISERROR(SUM(B131:M134)/SUM(B$200:M$203)),"",SUM(B131:M134)/SUM(B$200:M$203))</f>
        <v/>
      </c>
      <c r="J140" s="450" t="s">
        <v>204</v>
      </c>
      <c r="K140" s="451">
        <f>SUM(B131:M134)</f>
        <v>0</v>
      </c>
      <c r="L140" s="420"/>
      <c r="M140" s="419" t="str">
        <f>$M$112</f>
        <v>Total Change:</v>
      </c>
      <c r="N140" s="260">
        <f>SUM(N137:N139)</f>
        <v>0</v>
      </c>
      <c r="O140" s="64"/>
    </row>
    <row r="141" spans="1:15" s="3" customFormat="1" ht="13.8" customHeight="1" thickTop="1">
      <c r="A141" s="637"/>
      <c r="B141" s="638"/>
      <c r="C141" s="638"/>
      <c r="D141" s="638"/>
      <c r="E141" s="638"/>
      <c r="F141" s="638"/>
      <c r="G141" s="638"/>
      <c r="H141" s="638"/>
      <c r="I141" s="638"/>
      <c r="J141" s="638"/>
      <c r="K141" s="638"/>
      <c r="L141" s="638"/>
      <c r="M141" s="638"/>
      <c r="N141" s="638"/>
      <c r="O141" s="638"/>
    </row>
    <row r="142" spans="1:15" s="3" customFormat="1" ht="4.8" customHeight="1">
      <c r="A142" s="330"/>
      <c r="B142" s="330"/>
      <c r="C142" s="330"/>
      <c r="D142" s="330"/>
      <c r="E142" s="330"/>
      <c r="F142" s="330"/>
      <c r="G142" s="330"/>
      <c r="H142" s="330"/>
      <c r="I142" s="330"/>
      <c r="J142" s="330"/>
      <c r="K142" s="330"/>
      <c r="L142" s="330"/>
      <c r="M142" s="330"/>
      <c r="N142" s="330"/>
      <c r="O142" s="331"/>
    </row>
    <row r="143" spans="1:15" s="3" customFormat="1" ht="13.8" customHeight="1">
      <c r="A143" s="345" t="s">
        <v>116</v>
      </c>
      <c r="B143" s="330"/>
      <c r="C143" s="330"/>
      <c r="D143" s="330"/>
      <c r="E143" s="330"/>
      <c r="F143" s="330"/>
      <c r="G143" s="346" t="s">
        <v>97</v>
      </c>
      <c r="H143" s="330"/>
      <c r="I143" s="330"/>
      <c r="J143" s="330"/>
      <c r="K143" s="330"/>
      <c r="L143" s="330"/>
      <c r="M143" s="330"/>
      <c r="N143" s="330"/>
      <c r="O143" s="333" t="str">
        <f>$O$3</f>
        <v>wheelchair accessible taxis (WATs) only</v>
      </c>
    </row>
    <row r="144" spans="1:15" s="3" customFormat="1" ht="7.8" customHeight="1" thickBot="1">
      <c r="A144" s="330"/>
      <c r="B144" s="330"/>
      <c r="C144" s="330"/>
      <c r="D144" s="330"/>
      <c r="E144" s="330"/>
      <c r="F144" s="330"/>
      <c r="G144" s="330"/>
      <c r="H144" s="330"/>
      <c r="I144" s="330"/>
      <c r="J144" s="330"/>
      <c r="K144" s="330"/>
      <c r="L144" s="330"/>
      <c r="M144" s="330"/>
      <c r="N144" s="330"/>
      <c r="O144" s="331"/>
    </row>
    <row r="145" spans="1:15" s="3" customFormat="1" ht="13.8" customHeight="1" thickBot="1">
      <c r="A145" s="334" t="s">
        <v>12</v>
      </c>
      <c r="B145" s="568" t="str">
        <f>'A  Applicant Info'!$E$3</f>
        <v>XYZ Taxi Ltd.</v>
      </c>
      <c r="C145" s="569"/>
      <c r="D145" s="569"/>
      <c r="E145" s="569"/>
      <c r="F145" s="569"/>
      <c r="G145" s="570"/>
      <c r="H145" s="335"/>
      <c r="I145" s="336"/>
      <c r="J145" s="337" t="s">
        <v>13</v>
      </c>
      <c r="K145" s="568">
        <f>'A  Applicant Info'!$L$3</f>
        <v>1</v>
      </c>
      <c r="L145" s="569"/>
      <c r="M145" s="569"/>
      <c r="N145" s="570"/>
      <c r="O145" s="335"/>
    </row>
    <row r="146" spans="1:15" s="3" customFormat="1" ht="7.2" customHeight="1" thickBot="1">
      <c r="A146" s="338"/>
      <c r="B146" s="339"/>
      <c r="C146" s="339"/>
      <c r="D146" s="339"/>
      <c r="E146" s="339"/>
      <c r="F146" s="339"/>
      <c r="G146" s="339"/>
      <c r="H146" s="339"/>
      <c r="I146" s="339"/>
      <c r="J146" s="336"/>
      <c r="K146" s="336"/>
      <c r="L146" s="336"/>
      <c r="M146" s="336"/>
      <c r="N146" s="336"/>
      <c r="O146" s="331"/>
    </row>
    <row r="147" spans="1:15" ht="13.95" customHeight="1" thickTop="1">
      <c r="A147" s="585" t="str">
        <f>$A$16</f>
        <v>Other Trips (1)</v>
      </c>
      <c r="B147" s="586"/>
      <c r="C147" s="586"/>
      <c r="D147" s="586"/>
      <c r="E147" s="586"/>
      <c r="F147" s="586"/>
      <c r="G147" s="586"/>
      <c r="H147" s="586"/>
      <c r="I147" s="586"/>
      <c r="J147" s="586"/>
      <c r="K147" s="586"/>
      <c r="L147" s="586"/>
      <c r="M147" s="586"/>
      <c r="N147" s="586"/>
      <c r="O147" s="587"/>
    </row>
    <row r="148" spans="1:15" ht="13.95" customHeight="1" thickBot="1">
      <c r="A148" s="582" t="str">
        <f>$A$197</f>
        <v>Monthly and Yearly Trips</v>
      </c>
      <c r="B148" s="583"/>
      <c r="C148" s="583"/>
      <c r="D148" s="583"/>
      <c r="E148" s="583"/>
      <c r="F148" s="583"/>
      <c r="G148" s="583"/>
      <c r="H148" s="583"/>
      <c r="I148" s="583"/>
      <c r="J148" s="583"/>
      <c r="K148" s="583"/>
      <c r="L148" s="583"/>
      <c r="M148" s="583"/>
      <c r="N148" s="583"/>
      <c r="O148" s="584"/>
    </row>
    <row r="149" spans="1:15" ht="13.95" customHeight="1" thickTop="1">
      <c r="A149" s="68" t="str">
        <f>CONCATENATE($A$16," Volumes")</f>
        <v>Other Trips (1) Volumes</v>
      </c>
      <c r="B149" s="69" t="str">
        <f>$B$7</f>
        <v>Jan.</v>
      </c>
      <c r="C149" s="69" t="str">
        <f>$C$7</f>
        <v>Feb.</v>
      </c>
      <c r="D149" s="69" t="str">
        <f>$D$7</f>
        <v>Mar.</v>
      </c>
      <c r="E149" s="69" t="str">
        <f>$E$7</f>
        <v>Apr.</v>
      </c>
      <c r="F149" s="69" t="str">
        <f>$F$7</f>
        <v>May</v>
      </c>
      <c r="G149" s="69" t="str">
        <f>$G$7</f>
        <v>Jun.</v>
      </c>
      <c r="H149" s="69" t="str">
        <f>$H$7</f>
        <v>Jul.</v>
      </c>
      <c r="I149" s="69" t="str">
        <f>$I$7</f>
        <v>Aug.</v>
      </c>
      <c r="J149" s="69" t="str">
        <f>$J$7</f>
        <v>Sep.</v>
      </c>
      <c r="K149" s="69" t="str">
        <f>$K$7</f>
        <v>Oct.</v>
      </c>
      <c r="L149" s="69" t="str">
        <f>$L$7</f>
        <v>Nov.</v>
      </c>
      <c r="M149" s="69" t="str">
        <f>$M$7</f>
        <v>Dec.</v>
      </c>
      <c r="N149" s="265" t="str">
        <f>$N$102</f>
        <v>Totals</v>
      </c>
      <c r="O149" s="62"/>
    </row>
    <row r="150" spans="1:15" ht="13.95" customHeight="1">
      <c r="A150" s="56">
        <f>A7</f>
        <v>2018</v>
      </c>
      <c r="B150" s="285" t="str">
        <f>IF(ISBLANK(B16),"",B16)</f>
        <v/>
      </c>
      <c r="C150" s="285" t="str">
        <f>IF(ISBLANK(C16),"",C16)</f>
        <v/>
      </c>
      <c r="D150" s="285" t="str">
        <f>IF(ISBLANK(D16),"",D16)</f>
        <v/>
      </c>
      <c r="E150" s="285" t="str">
        <f>IF(ISBLANK(E16),"",E16)</f>
        <v/>
      </c>
      <c r="F150" s="285" t="str">
        <f>IF(ISBLANK(F16),"",F16)</f>
        <v/>
      </c>
      <c r="G150" s="285" t="str">
        <f aca="true" t="shared" si="54" ref="G150:M150">IF(ISBLANK(G16),"",G16)</f>
        <v/>
      </c>
      <c r="H150" s="285" t="str">
        <f t="shared" si="54"/>
        <v/>
      </c>
      <c r="I150" s="285" t="str">
        <f t="shared" si="54"/>
        <v/>
      </c>
      <c r="J150" s="285" t="str">
        <f t="shared" si="54"/>
        <v/>
      </c>
      <c r="K150" s="285" t="str">
        <f t="shared" si="54"/>
        <v/>
      </c>
      <c r="L150" s="285" t="str">
        <f t="shared" si="54"/>
        <v/>
      </c>
      <c r="M150" s="285" t="str">
        <f t="shared" si="54"/>
        <v/>
      </c>
      <c r="N150" s="272" t="str">
        <f>IF(COUNTIF(B150:M150,"&gt;0")=12,SUM(B150:M150),"")</f>
        <v/>
      </c>
      <c r="O150" s="65"/>
    </row>
    <row r="151" spans="1:15" ht="13.95" customHeight="1">
      <c r="A151" s="58">
        <f>A28</f>
        <v>2017</v>
      </c>
      <c r="B151" s="286" t="str">
        <f aca="true" t="shared" si="55" ref="B151:M151">IF(ISBLANK(B37),"",B37)</f>
        <v/>
      </c>
      <c r="C151" s="286" t="str">
        <f t="shared" si="55"/>
        <v/>
      </c>
      <c r="D151" s="286" t="str">
        <f t="shared" si="55"/>
        <v/>
      </c>
      <c r="E151" s="286" t="str">
        <f t="shared" si="55"/>
        <v/>
      </c>
      <c r="F151" s="286" t="str">
        <f t="shared" si="55"/>
        <v/>
      </c>
      <c r="G151" s="286" t="str">
        <f t="shared" si="55"/>
        <v/>
      </c>
      <c r="H151" s="286" t="str">
        <f t="shared" si="55"/>
        <v/>
      </c>
      <c r="I151" s="286" t="str">
        <f t="shared" si="55"/>
        <v/>
      </c>
      <c r="J151" s="286" t="str">
        <f t="shared" si="55"/>
        <v/>
      </c>
      <c r="K151" s="286" t="str">
        <f t="shared" si="55"/>
        <v/>
      </c>
      <c r="L151" s="286" t="str">
        <f t="shared" si="55"/>
        <v/>
      </c>
      <c r="M151" s="286" t="str">
        <f t="shared" si="55"/>
        <v/>
      </c>
      <c r="N151" s="266" t="str">
        <f>IF(COUNTIF(B151:M151,"&gt;0")=12,SUM(B151:M151),"")</f>
        <v/>
      </c>
      <c r="O151" s="65"/>
    </row>
    <row r="152" spans="1:15" ht="13.95" customHeight="1">
      <c r="A152" s="58">
        <f>A53</f>
        <v>2016</v>
      </c>
      <c r="B152" s="286" t="str">
        <f aca="true" t="shared" si="56" ref="B152:M152">IF(ISBLANK(B62),"",B62)</f>
        <v/>
      </c>
      <c r="C152" s="286" t="str">
        <f t="shared" si="56"/>
        <v/>
      </c>
      <c r="D152" s="286" t="str">
        <f t="shared" si="56"/>
        <v/>
      </c>
      <c r="E152" s="286" t="str">
        <f t="shared" si="56"/>
        <v/>
      </c>
      <c r="F152" s="286" t="str">
        <f t="shared" si="56"/>
        <v/>
      </c>
      <c r="G152" s="286" t="str">
        <f t="shared" si="56"/>
        <v/>
      </c>
      <c r="H152" s="286" t="str">
        <f t="shared" si="56"/>
        <v/>
      </c>
      <c r="I152" s="286" t="str">
        <f t="shared" si="56"/>
        <v/>
      </c>
      <c r="J152" s="286" t="str">
        <f t="shared" si="56"/>
        <v/>
      </c>
      <c r="K152" s="286" t="str">
        <f t="shared" si="56"/>
        <v/>
      </c>
      <c r="L152" s="286" t="str">
        <f t="shared" si="56"/>
        <v/>
      </c>
      <c r="M152" s="286" t="str">
        <f t="shared" si="56"/>
        <v/>
      </c>
      <c r="N152" s="266" t="str">
        <f>IF(COUNTIF(B152:M152,"&gt;0")=12,SUM(B152:M152),"")</f>
        <v/>
      </c>
      <c r="O152" s="65"/>
    </row>
    <row r="153" spans="1:15" ht="13.95" customHeight="1" thickBot="1">
      <c r="A153" s="60">
        <f>A74</f>
        <v>2015</v>
      </c>
      <c r="B153" s="287" t="str">
        <f aca="true" t="shared" si="57" ref="B153:M153">IF(ISBLANK(B83),"",B83)</f>
        <v/>
      </c>
      <c r="C153" s="287" t="str">
        <f t="shared" si="57"/>
        <v/>
      </c>
      <c r="D153" s="287" t="str">
        <f t="shared" si="57"/>
        <v/>
      </c>
      <c r="E153" s="287" t="str">
        <f t="shared" si="57"/>
        <v/>
      </c>
      <c r="F153" s="287" t="str">
        <f t="shared" si="57"/>
        <v/>
      </c>
      <c r="G153" s="287" t="str">
        <f t="shared" si="57"/>
        <v/>
      </c>
      <c r="H153" s="287" t="str">
        <f t="shared" si="57"/>
        <v/>
      </c>
      <c r="I153" s="287" t="str">
        <f t="shared" si="57"/>
        <v/>
      </c>
      <c r="J153" s="287" t="str">
        <f t="shared" si="57"/>
        <v/>
      </c>
      <c r="K153" s="287" t="str">
        <f t="shared" si="57"/>
        <v/>
      </c>
      <c r="L153" s="287" t="str">
        <f t="shared" si="57"/>
        <v/>
      </c>
      <c r="M153" s="287" t="str">
        <f t="shared" si="57"/>
        <v/>
      </c>
      <c r="N153" s="267" t="str">
        <f>IF(COUNTIF(B153:M153,"&gt;0")=12,SUM(B153:M153),"")</f>
        <v/>
      </c>
      <c r="O153" s="65"/>
    </row>
    <row r="154" spans="1:15" ht="13.95" customHeight="1" thickBot="1" thickTop="1">
      <c r="A154" s="582" t="str">
        <f>$A$205</f>
        <v>Year-over-Year Volume Changes</v>
      </c>
      <c r="B154" s="583"/>
      <c r="C154" s="583"/>
      <c r="D154" s="583"/>
      <c r="E154" s="583"/>
      <c r="F154" s="583"/>
      <c r="G154" s="583"/>
      <c r="H154" s="583"/>
      <c r="I154" s="583"/>
      <c r="J154" s="583"/>
      <c r="K154" s="583"/>
      <c r="L154" s="583"/>
      <c r="M154" s="583"/>
      <c r="N154" s="583"/>
      <c r="O154" s="584"/>
    </row>
    <row r="155" spans="1:15" ht="13.95" customHeight="1">
      <c r="A155" s="66" t="str">
        <f>CONCATENATE($A$16," Changes")</f>
        <v>Other Trips (1) Changes</v>
      </c>
      <c r="B155" s="67" t="str">
        <f>$B$7</f>
        <v>Jan.</v>
      </c>
      <c r="C155" s="67" t="str">
        <f>$C$7</f>
        <v>Feb.</v>
      </c>
      <c r="D155" s="67" t="str">
        <f>$D$7</f>
        <v>Mar.</v>
      </c>
      <c r="E155" s="67" t="str">
        <f>$E$7</f>
        <v>Apr.</v>
      </c>
      <c r="F155" s="67" t="str">
        <f>$F$7</f>
        <v>May</v>
      </c>
      <c r="G155" s="67" t="str">
        <f>$G$7</f>
        <v>Jun.</v>
      </c>
      <c r="H155" s="67" t="str">
        <f>$H$7</f>
        <v>Jul.</v>
      </c>
      <c r="I155" s="67" t="str">
        <f>$I$7</f>
        <v>Aug.</v>
      </c>
      <c r="J155" s="67" t="str">
        <f>$J$7</f>
        <v>Sep.</v>
      </c>
      <c r="K155" s="67" t="str">
        <f>$K$7</f>
        <v>Oct.</v>
      </c>
      <c r="L155" s="67" t="str">
        <f>$L$7</f>
        <v>Nov.</v>
      </c>
      <c r="M155" s="67" t="str">
        <f>$M$7</f>
        <v>Dec.</v>
      </c>
      <c r="N155" s="262" t="str">
        <f>$N$108</f>
        <v>Change*</v>
      </c>
      <c r="O155" s="251" t="str">
        <f>$O$108</f>
        <v>*weighted</v>
      </c>
    </row>
    <row r="156" spans="1:15" ht="13.95" customHeight="1">
      <c r="A156" s="56" t="str">
        <f>CONCATENATE(A151," to ",A150)</f>
        <v>2017 to 2018</v>
      </c>
      <c r="B156" s="57" t="str">
        <f aca="true" t="shared" si="58" ref="B156:M158">IF(ISERROR((B150-B151)/B151),"",(B150-B151)/B151)</f>
        <v/>
      </c>
      <c r="C156" s="57" t="str">
        <f t="shared" si="58"/>
        <v/>
      </c>
      <c r="D156" s="57" t="str">
        <f t="shared" si="58"/>
        <v/>
      </c>
      <c r="E156" s="57" t="str">
        <f t="shared" si="58"/>
        <v/>
      </c>
      <c r="F156" s="57" t="str">
        <f t="shared" si="58"/>
        <v/>
      </c>
      <c r="G156" s="57" t="str">
        <f t="shared" si="58"/>
        <v/>
      </c>
      <c r="H156" s="57" t="str">
        <f t="shared" si="58"/>
        <v/>
      </c>
      <c r="I156" s="57" t="str">
        <f t="shared" si="58"/>
        <v/>
      </c>
      <c r="J156" s="57" t="str">
        <f t="shared" si="58"/>
        <v/>
      </c>
      <c r="K156" s="57" t="str">
        <f t="shared" si="58"/>
        <v/>
      </c>
      <c r="L156" s="57" t="str">
        <f t="shared" si="58"/>
        <v/>
      </c>
      <c r="M156" s="57" t="str">
        <f t="shared" si="58"/>
        <v/>
      </c>
      <c r="N156" s="263" t="str">
        <f>IF(ISERROR((AVERAGE(B156:M156))/12*COUNT(B156:M156)),"",(AVERAGE(B156:M156))/12*COUNT(B156:M156))</f>
        <v/>
      </c>
      <c r="O156" s="63"/>
    </row>
    <row r="157" spans="1:15" ht="13.95" customHeight="1">
      <c r="A157" s="58" t="str">
        <f>CONCATENATE(A152," to ",A151)</f>
        <v>2016 to 2017</v>
      </c>
      <c r="B157" s="59" t="str">
        <f t="shared" si="58"/>
        <v/>
      </c>
      <c r="C157" s="59" t="str">
        <f t="shared" si="58"/>
        <v/>
      </c>
      <c r="D157" s="59" t="str">
        <f t="shared" si="58"/>
        <v/>
      </c>
      <c r="E157" s="59" t="str">
        <f t="shared" si="58"/>
        <v/>
      </c>
      <c r="F157" s="59" t="str">
        <f t="shared" si="58"/>
        <v/>
      </c>
      <c r="G157" s="59" t="str">
        <f t="shared" si="58"/>
        <v/>
      </c>
      <c r="H157" s="59" t="str">
        <f t="shared" si="58"/>
        <v/>
      </c>
      <c r="I157" s="59" t="str">
        <f t="shared" si="58"/>
        <v/>
      </c>
      <c r="J157" s="59" t="str">
        <f t="shared" si="58"/>
        <v/>
      </c>
      <c r="K157" s="59" t="str">
        <f t="shared" si="58"/>
        <v/>
      </c>
      <c r="L157" s="59" t="str">
        <f t="shared" si="58"/>
        <v/>
      </c>
      <c r="M157" s="59" t="str">
        <f t="shared" si="58"/>
        <v/>
      </c>
      <c r="N157" s="264" t="str">
        <f>IF(ISERROR((AVERAGE(B157:M157))/12*COUNT(B157:M157)),"",(AVERAGE(B157:M157))/12*COUNT(B157:M157))</f>
        <v/>
      </c>
      <c r="O157" s="63"/>
    </row>
    <row r="158" spans="1:15" ht="13.95" customHeight="1" thickBot="1">
      <c r="A158" s="60" t="str">
        <f>CONCATENATE(A153," to ",A152)</f>
        <v>2015 to 2016</v>
      </c>
      <c r="B158" s="61" t="str">
        <f t="shared" si="58"/>
        <v/>
      </c>
      <c r="C158" s="61" t="str">
        <f t="shared" si="58"/>
        <v/>
      </c>
      <c r="D158" s="61" t="str">
        <f t="shared" si="58"/>
        <v/>
      </c>
      <c r="E158" s="61" t="str">
        <f t="shared" si="58"/>
        <v/>
      </c>
      <c r="F158" s="61" t="str">
        <f t="shared" si="58"/>
        <v/>
      </c>
      <c r="G158" s="61" t="str">
        <f t="shared" si="58"/>
        <v/>
      </c>
      <c r="H158" s="61" t="str">
        <f t="shared" si="58"/>
        <v/>
      </c>
      <c r="I158" s="61" t="str">
        <f t="shared" si="58"/>
        <v/>
      </c>
      <c r="J158" s="61" t="str">
        <f t="shared" si="58"/>
        <v/>
      </c>
      <c r="K158" s="61" t="str">
        <f t="shared" si="58"/>
        <v/>
      </c>
      <c r="L158" s="61" t="str">
        <f t="shared" si="58"/>
        <v/>
      </c>
      <c r="M158" s="61" t="str">
        <f t="shared" si="58"/>
        <v/>
      </c>
      <c r="N158" s="261" t="str">
        <f>IF(ISERROR((AVERAGE(B158:M158))/12*COUNT(B158:M158)),"",(AVERAGE(B158:M158))/12*COUNT(B158:M158))</f>
        <v/>
      </c>
      <c r="O158" s="63"/>
    </row>
    <row r="159" spans="1:15" ht="13.95" customHeight="1" thickBot="1" thickTop="1">
      <c r="A159" s="418" t="s">
        <v>14</v>
      </c>
      <c r="B159" s="447">
        <f>COUNTIF(B150:M153,"&gt;0")</f>
        <v>0</v>
      </c>
      <c r="C159" s="448"/>
      <c r="D159" s="448"/>
      <c r="E159" s="419" t="s">
        <v>15</v>
      </c>
      <c r="F159" s="447">
        <f>COUNT(B156:M158)</f>
        <v>0</v>
      </c>
      <c r="G159" s="448"/>
      <c r="H159" s="419" t="str">
        <f aca="true" t="shared" si="59" ref="H159">$H$112</f>
        <v>Portion of Trips:</v>
      </c>
      <c r="I159" s="449" t="str">
        <f>IF(ISERROR(SUM(B150:M153)/SUM(B$200:M$203)),"",SUM(B150:M153)/SUM(B$200:M$203))</f>
        <v/>
      </c>
      <c r="J159" s="450" t="s">
        <v>204</v>
      </c>
      <c r="K159" s="451">
        <f>SUM(B150:M153)</f>
        <v>0</v>
      </c>
      <c r="L159" s="420"/>
      <c r="M159" s="419" t="str">
        <f>$M$112</f>
        <v>Total Change:</v>
      </c>
      <c r="N159" s="260">
        <f>SUM(N156:N158)</f>
        <v>0</v>
      </c>
      <c r="O159" s="64"/>
    </row>
    <row r="160" spans="1:15" ht="13.95" customHeight="1" thickBot="1" thickTop="1">
      <c r="A160" s="637"/>
      <c r="B160" s="638"/>
      <c r="C160" s="638"/>
      <c r="D160" s="638"/>
      <c r="E160" s="638"/>
      <c r="F160" s="638"/>
      <c r="G160" s="638"/>
      <c r="H160" s="638"/>
      <c r="I160" s="638"/>
      <c r="J160" s="638"/>
      <c r="K160" s="638"/>
      <c r="L160" s="638"/>
      <c r="M160" s="638"/>
      <c r="N160" s="638"/>
      <c r="O160" s="638"/>
    </row>
    <row r="161" spans="1:15" ht="13.95" customHeight="1" thickTop="1">
      <c r="A161" s="585" t="str">
        <f>$A$17</f>
        <v>Other Trips (2)</v>
      </c>
      <c r="B161" s="586"/>
      <c r="C161" s="586"/>
      <c r="D161" s="586"/>
      <c r="E161" s="586"/>
      <c r="F161" s="586"/>
      <c r="G161" s="586"/>
      <c r="H161" s="586"/>
      <c r="I161" s="586"/>
      <c r="J161" s="586"/>
      <c r="K161" s="586"/>
      <c r="L161" s="586"/>
      <c r="M161" s="586"/>
      <c r="N161" s="586"/>
      <c r="O161" s="587"/>
    </row>
    <row r="162" spans="1:15" ht="13.95" customHeight="1" thickBot="1">
      <c r="A162" s="582" t="str">
        <f>$A$197</f>
        <v>Monthly and Yearly Trips</v>
      </c>
      <c r="B162" s="583"/>
      <c r="C162" s="583"/>
      <c r="D162" s="583"/>
      <c r="E162" s="583"/>
      <c r="F162" s="583"/>
      <c r="G162" s="583"/>
      <c r="H162" s="583"/>
      <c r="I162" s="583"/>
      <c r="J162" s="583"/>
      <c r="K162" s="583"/>
      <c r="L162" s="583"/>
      <c r="M162" s="583"/>
      <c r="N162" s="583"/>
      <c r="O162" s="584"/>
    </row>
    <row r="163" spans="1:15" ht="13.95" customHeight="1" thickTop="1">
      <c r="A163" s="68" t="str">
        <f>CONCATENATE($A$17," Volumes")</f>
        <v>Other Trips (2) Volumes</v>
      </c>
      <c r="B163" s="69" t="str">
        <f>$B$7</f>
        <v>Jan.</v>
      </c>
      <c r="C163" s="69" t="str">
        <f>$C$7</f>
        <v>Feb.</v>
      </c>
      <c r="D163" s="69" t="str">
        <f>$D$7</f>
        <v>Mar.</v>
      </c>
      <c r="E163" s="69" t="str">
        <f>$E$7</f>
        <v>Apr.</v>
      </c>
      <c r="F163" s="69" t="str">
        <f>$F$7</f>
        <v>May</v>
      </c>
      <c r="G163" s="69" t="str">
        <f>$G$7</f>
        <v>Jun.</v>
      </c>
      <c r="H163" s="69" t="str">
        <f>$H$7</f>
        <v>Jul.</v>
      </c>
      <c r="I163" s="69" t="str">
        <f>$I$7</f>
        <v>Aug.</v>
      </c>
      <c r="J163" s="69" t="str">
        <f>$J$7</f>
        <v>Sep.</v>
      </c>
      <c r="K163" s="69" t="str">
        <f>$K$7</f>
        <v>Oct.</v>
      </c>
      <c r="L163" s="69" t="str">
        <f>$L$7</f>
        <v>Nov.</v>
      </c>
      <c r="M163" s="69" t="str">
        <f>$M$7</f>
        <v>Dec.</v>
      </c>
      <c r="N163" s="265" t="str">
        <f>$N$102</f>
        <v>Totals</v>
      </c>
      <c r="O163" s="62"/>
    </row>
    <row r="164" spans="1:15" ht="13.95" customHeight="1">
      <c r="A164" s="56">
        <f>A7</f>
        <v>2018</v>
      </c>
      <c r="B164" s="285" t="str">
        <f aca="true" t="shared" si="60" ref="B164:M164">IF(ISBLANK(B17),"",B17)</f>
        <v/>
      </c>
      <c r="C164" s="285" t="str">
        <f t="shared" si="60"/>
        <v/>
      </c>
      <c r="D164" s="285" t="str">
        <f t="shared" si="60"/>
        <v/>
      </c>
      <c r="E164" s="285" t="str">
        <f t="shared" si="60"/>
        <v/>
      </c>
      <c r="F164" s="285" t="str">
        <f t="shared" si="60"/>
        <v/>
      </c>
      <c r="G164" s="285" t="str">
        <f t="shared" si="60"/>
        <v/>
      </c>
      <c r="H164" s="285" t="str">
        <f t="shared" si="60"/>
        <v/>
      </c>
      <c r="I164" s="285" t="str">
        <f t="shared" si="60"/>
        <v/>
      </c>
      <c r="J164" s="285" t="str">
        <f t="shared" si="60"/>
        <v/>
      </c>
      <c r="K164" s="285" t="str">
        <f t="shared" si="60"/>
        <v/>
      </c>
      <c r="L164" s="285" t="str">
        <f t="shared" si="60"/>
        <v/>
      </c>
      <c r="M164" s="285" t="str">
        <f t="shared" si="60"/>
        <v/>
      </c>
      <c r="N164" s="272" t="str">
        <f>IF(COUNTIF(B164:M164,"&gt;0")=12,SUM(B164:M164),"")</f>
        <v/>
      </c>
      <c r="O164" s="65"/>
    </row>
    <row r="165" spans="1:15" ht="13.95" customHeight="1">
      <c r="A165" s="58">
        <f>A28</f>
        <v>2017</v>
      </c>
      <c r="B165" s="286" t="str">
        <f aca="true" t="shared" si="61" ref="B165:M165">IF(ISBLANK(B38),"",B38)</f>
        <v/>
      </c>
      <c r="C165" s="286" t="str">
        <f t="shared" si="61"/>
        <v/>
      </c>
      <c r="D165" s="286" t="str">
        <f t="shared" si="61"/>
        <v/>
      </c>
      <c r="E165" s="286" t="str">
        <f t="shared" si="61"/>
        <v/>
      </c>
      <c r="F165" s="286" t="str">
        <f t="shared" si="61"/>
        <v/>
      </c>
      <c r="G165" s="286" t="str">
        <f t="shared" si="61"/>
        <v/>
      </c>
      <c r="H165" s="286" t="str">
        <f t="shared" si="61"/>
        <v/>
      </c>
      <c r="I165" s="286" t="str">
        <f t="shared" si="61"/>
        <v/>
      </c>
      <c r="J165" s="286" t="str">
        <f t="shared" si="61"/>
        <v/>
      </c>
      <c r="K165" s="286" t="str">
        <f t="shared" si="61"/>
        <v/>
      </c>
      <c r="L165" s="286" t="str">
        <f t="shared" si="61"/>
        <v/>
      </c>
      <c r="M165" s="286" t="str">
        <f t="shared" si="61"/>
        <v/>
      </c>
      <c r="N165" s="266" t="str">
        <f>IF(COUNTIF(B165:M165,"&gt;0")=12,SUM(B165:M165),"")</f>
        <v/>
      </c>
      <c r="O165" s="65"/>
    </row>
    <row r="166" spans="1:15" ht="13.95" customHeight="1">
      <c r="A166" s="58">
        <f>A53</f>
        <v>2016</v>
      </c>
      <c r="B166" s="286" t="str">
        <f aca="true" t="shared" si="62" ref="B166:M166">IF(ISBLANK(B63),"",B63)</f>
        <v/>
      </c>
      <c r="C166" s="286" t="str">
        <f t="shared" si="62"/>
        <v/>
      </c>
      <c r="D166" s="286" t="str">
        <f t="shared" si="62"/>
        <v/>
      </c>
      <c r="E166" s="286" t="str">
        <f t="shared" si="62"/>
        <v/>
      </c>
      <c r="F166" s="286" t="str">
        <f t="shared" si="62"/>
        <v/>
      </c>
      <c r="G166" s="286" t="str">
        <f t="shared" si="62"/>
        <v/>
      </c>
      <c r="H166" s="286" t="str">
        <f t="shared" si="62"/>
        <v/>
      </c>
      <c r="I166" s="286" t="str">
        <f t="shared" si="62"/>
        <v/>
      </c>
      <c r="J166" s="286" t="str">
        <f t="shared" si="62"/>
        <v/>
      </c>
      <c r="K166" s="286" t="str">
        <f t="shared" si="62"/>
        <v/>
      </c>
      <c r="L166" s="286" t="str">
        <f t="shared" si="62"/>
        <v/>
      </c>
      <c r="M166" s="286" t="str">
        <f t="shared" si="62"/>
        <v/>
      </c>
      <c r="N166" s="266" t="str">
        <f>IF(COUNTIF(B166:M166,"&gt;0")=12,SUM(B166:M166),"")</f>
        <v/>
      </c>
      <c r="O166" s="65"/>
    </row>
    <row r="167" spans="1:15" ht="13.95" customHeight="1" thickBot="1">
      <c r="A167" s="60">
        <f>A74</f>
        <v>2015</v>
      </c>
      <c r="B167" s="287" t="str">
        <f aca="true" t="shared" si="63" ref="B167:M167">IF(ISBLANK(B84),"",B84)</f>
        <v/>
      </c>
      <c r="C167" s="287" t="str">
        <f t="shared" si="63"/>
        <v/>
      </c>
      <c r="D167" s="287" t="str">
        <f t="shared" si="63"/>
        <v/>
      </c>
      <c r="E167" s="287" t="str">
        <f t="shared" si="63"/>
        <v/>
      </c>
      <c r="F167" s="287" t="str">
        <f t="shared" si="63"/>
        <v/>
      </c>
      <c r="G167" s="287" t="str">
        <f t="shared" si="63"/>
        <v/>
      </c>
      <c r="H167" s="287" t="str">
        <f t="shared" si="63"/>
        <v/>
      </c>
      <c r="I167" s="287" t="str">
        <f t="shared" si="63"/>
        <v/>
      </c>
      <c r="J167" s="287" t="str">
        <f t="shared" si="63"/>
        <v/>
      </c>
      <c r="K167" s="287" t="str">
        <f t="shared" si="63"/>
        <v/>
      </c>
      <c r="L167" s="287" t="str">
        <f t="shared" si="63"/>
        <v/>
      </c>
      <c r="M167" s="287" t="str">
        <f t="shared" si="63"/>
        <v/>
      </c>
      <c r="N167" s="267" t="str">
        <f>IF(COUNTIF(B167:M167,"&gt;0")=12,SUM(B167:M167),"")</f>
        <v/>
      </c>
      <c r="O167" s="65"/>
    </row>
    <row r="168" spans="1:15" ht="13.95" customHeight="1" thickBot="1" thickTop="1">
      <c r="A168" s="582" t="str">
        <f>$A$205</f>
        <v>Year-over-Year Volume Changes</v>
      </c>
      <c r="B168" s="583"/>
      <c r="C168" s="583"/>
      <c r="D168" s="583"/>
      <c r="E168" s="583"/>
      <c r="F168" s="583"/>
      <c r="G168" s="583"/>
      <c r="H168" s="583"/>
      <c r="I168" s="583"/>
      <c r="J168" s="583"/>
      <c r="K168" s="583"/>
      <c r="L168" s="583"/>
      <c r="M168" s="583"/>
      <c r="N168" s="583"/>
      <c r="O168" s="584"/>
    </row>
    <row r="169" spans="1:15" ht="13.95" customHeight="1">
      <c r="A169" s="66" t="str">
        <f>CONCATENATE($A$17," Changes")</f>
        <v>Other Trips (2) Changes</v>
      </c>
      <c r="B169" s="67" t="str">
        <f>$B$7</f>
        <v>Jan.</v>
      </c>
      <c r="C169" s="67" t="str">
        <f>$C$7</f>
        <v>Feb.</v>
      </c>
      <c r="D169" s="67" t="str">
        <f>$D$7</f>
        <v>Mar.</v>
      </c>
      <c r="E169" s="67" t="str">
        <f>$E$7</f>
        <v>Apr.</v>
      </c>
      <c r="F169" s="67" t="str">
        <f>$F$7</f>
        <v>May</v>
      </c>
      <c r="G169" s="67" t="str">
        <f>$G$7</f>
        <v>Jun.</v>
      </c>
      <c r="H169" s="67" t="str">
        <f>$H$7</f>
        <v>Jul.</v>
      </c>
      <c r="I169" s="67" t="str">
        <f>$I$7</f>
        <v>Aug.</v>
      </c>
      <c r="J169" s="67" t="str">
        <f>$J$7</f>
        <v>Sep.</v>
      </c>
      <c r="K169" s="67" t="str">
        <f>$K$7</f>
        <v>Oct.</v>
      </c>
      <c r="L169" s="67" t="str">
        <f>$L$7</f>
        <v>Nov.</v>
      </c>
      <c r="M169" s="67" t="str">
        <f>$M$7</f>
        <v>Dec.</v>
      </c>
      <c r="N169" s="262" t="str">
        <f>$N$108</f>
        <v>Change*</v>
      </c>
      <c r="O169" s="251" t="str">
        <f>$O$108</f>
        <v>*weighted</v>
      </c>
    </row>
    <row r="170" spans="1:15" ht="13.95" customHeight="1">
      <c r="A170" s="56" t="str">
        <f>CONCATENATE(A165," to ",A164)</f>
        <v>2017 to 2018</v>
      </c>
      <c r="B170" s="57" t="str">
        <f aca="true" t="shared" si="64" ref="B170:M172">IF(ISERROR((B164-B165)/B165),"",(B164-B165)/B165)</f>
        <v/>
      </c>
      <c r="C170" s="57" t="str">
        <f t="shared" si="64"/>
        <v/>
      </c>
      <c r="D170" s="57" t="str">
        <f t="shared" si="64"/>
        <v/>
      </c>
      <c r="E170" s="57" t="str">
        <f t="shared" si="64"/>
        <v/>
      </c>
      <c r="F170" s="57" t="str">
        <f t="shared" si="64"/>
        <v/>
      </c>
      <c r="G170" s="57" t="str">
        <f t="shared" si="64"/>
        <v/>
      </c>
      <c r="H170" s="57" t="str">
        <f t="shared" si="64"/>
        <v/>
      </c>
      <c r="I170" s="57" t="str">
        <f t="shared" si="64"/>
        <v/>
      </c>
      <c r="J170" s="57" t="str">
        <f t="shared" si="64"/>
        <v/>
      </c>
      <c r="K170" s="57" t="str">
        <f t="shared" si="64"/>
        <v/>
      </c>
      <c r="L170" s="57" t="str">
        <f t="shared" si="64"/>
        <v/>
      </c>
      <c r="M170" s="57" t="str">
        <f t="shared" si="64"/>
        <v/>
      </c>
      <c r="N170" s="263" t="str">
        <f>IF(ISERROR((AVERAGE(B170:M170))/12*COUNT(B170:M170)),"",(AVERAGE(B170:M170))/12*COUNT(B170:M170))</f>
        <v/>
      </c>
      <c r="O170" s="63"/>
    </row>
    <row r="171" spans="1:15" ht="13.95" customHeight="1">
      <c r="A171" s="58" t="str">
        <f>CONCATENATE(A166," to ",A165)</f>
        <v>2016 to 2017</v>
      </c>
      <c r="B171" s="59" t="str">
        <f t="shared" si="64"/>
        <v/>
      </c>
      <c r="C171" s="59" t="str">
        <f t="shared" si="64"/>
        <v/>
      </c>
      <c r="D171" s="59" t="str">
        <f t="shared" si="64"/>
        <v/>
      </c>
      <c r="E171" s="59" t="str">
        <f t="shared" si="64"/>
        <v/>
      </c>
      <c r="F171" s="59" t="str">
        <f t="shared" si="64"/>
        <v/>
      </c>
      <c r="G171" s="59" t="str">
        <f t="shared" si="64"/>
        <v/>
      </c>
      <c r="H171" s="59" t="str">
        <f t="shared" si="64"/>
        <v/>
      </c>
      <c r="I171" s="59" t="str">
        <f t="shared" si="64"/>
        <v/>
      </c>
      <c r="J171" s="59" t="str">
        <f t="shared" si="64"/>
        <v/>
      </c>
      <c r="K171" s="59" t="str">
        <f t="shared" si="64"/>
        <v/>
      </c>
      <c r="L171" s="59" t="str">
        <f t="shared" si="64"/>
        <v/>
      </c>
      <c r="M171" s="59" t="str">
        <f t="shared" si="64"/>
        <v/>
      </c>
      <c r="N171" s="264" t="str">
        <f>IF(ISERROR((AVERAGE(B171:M171))/12*COUNT(B171:M171)),"",(AVERAGE(B171:M171))/12*COUNT(B171:M171))</f>
        <v/>
      </c>
      <c r="O171" s="63"/>
    </row>
    <row r="172" spans="1:15" ht="13.95" customHeight="1" thickBot="1">
      <c r="A172" s="60" t="str">
        <f>CONCATENATE(A167," to ",A166)</f>
        <v>2015 to 2016</v>
      </c>
      <c r="B172" s="61" t="str">
        <f t="shared" si="64"/>
        <v/>
      </c>
      <c r="C172" s="61" t="str">
        <f t="shared" si="64"/>
        <v/>
      </c>
      <c r="D172" s="61" t="str">
        <f t="shared" si="64"/>
        <v/>
      </c>
      <c r="E172" s="61" t="str">
        <f t="shared" si="64"/>
        <v/>
      </c>
      <c r="F172" s="61" t="str">
        <f t="shared" si="64"/>
        <v/>
      </c>
      <c r="G172" s="61" t="str">
        <f t="shared" si="64"/>
        <v/>
      </c>
      <c r="H172" s="61" t="str">
        <f t="shared" si="64"/>
        <v/>
      </c>
      <c r="I172" s="61" t="str">
        <f t="shared" si="64"/>
        <v/>
      </c>
      <c r="J172" s="61" t="str">
        <f t="shared" si="64"/>
        <v/>
      </c>
      <c r="K172" s="61" t="str">
        <f t="shared" si="64"/>
        <v/>
      </c>
      <c r="L172" s="61" t="str">
        <f t="shared" si="64"/>
        <v/>
      </c>
      <c r="M172" s="61" t="str">
        <f t="shared" si="64"/>
        <v/>
      </c>
      <c r="N172" s="261" t="str">
        <f>IF(ISERROR((AVERAGE(B172:M172))/12*COUNT(B172:M172)),"",(AVERAGE(B172:M172))/12*COUNT(B172:M172))</f>
        <v/>
      </c>
      <c r="O172" s="63"/>
    </row>
    <row r="173" spans="1:15" ht="13.95" customHeight="1" thickBot="1" thickTop="1">
      <c r="A173" s="418" t="s">
        <v>14</v>
      </c>
      <c r="B173" s="447">
        <f>COUNTIF(B164:M167,"&gt;0")</f>
        <v>0</v>
      </c>
      <c r="C173" s="448"/>
      <c r="D173" s="448"/>
      <c r="E173" s="419" t="s">
        <v>15</v>
      </c>
      <c r="F173" s="447">
        <f>COUNT(B170:M172)</f>
        <v>0</v>
      </c>
      <c r="G173" s="448"/>
      <c r="H173" s="419" t="str">
        <f aca="true" t="shared" si="65" ref="H173">$H$112</f>
        <v>Portion of Trips:</v>
      </c>
      <c r="I173" s="449" t="str">
        <f>IF(ISERROR(SUM(B164:M167)/SUM(B$200:M$203)),"",SUM(B164:M167)/SUM(B$200:M$203))</f>
        <v/>
      </c>
      <c r="J173" s="450" t="s">
        <v>204</v>
      </c>
      <c r="K173" s="451">
        <f>SUM(B164:M167)</f>
        <v>0</v>
      </c>
      <c r="L173" s="420"/>
      <c r="M173" s="419" t="str">
        <f>$M$112</f>
        <v>Total Change:</v>
      </c>
      <c r="N173" s="260">
        <f>SUM(N170:N172)</f>
        <v>0</v>
      </c>
      <c r="O173" s="64"/>
    </row>
    <row r="174" spans="1:15" s="3" customFormat="1" ht="13.95" customHeight="1" thickTop="1">
      <c r="A174" s="637"/>
      <c r="B174" s="638"/>
      <c r="C174" s="638"/>
      <c r="D174" s="638"/>
      <c r="E174" s="638"/>
      <c r="F174" s="638"/>
      <c r="G174" s="638"/>
      <c r="H174" s="638"/>
      <c r="I174" s="638"/>
      <c r="J174" s="638"/>
      <c r="K174" s="638"/>
      <c r="L174" s="638"/>
      <c r="M174" s="638"/>
      <c r="N174" s="638"/>
      <c r="O174" s="638"/>
    </row>
    <row r="175" spans="1:15" s="3" customFormat="1" ht="5.55" customHeight="1">
      <c r="A175" s="330"/>
      <c r="B175" s="330"/>
      <c r="C175" s="330"/>
      <c r="D175" s="330"/>
      <c r="E175" s="330"/>
      <c r="F175" s="330"/>
      <c r="G175" s="330"/>
      <c r="H175" s="330"/>
      <c r="I175" s="330"/>
      <c r="J175" s="330"/>
      <c r="K175" s="330"/>
      <c r="L175" s="330"/>
      <c r="M175" s="330"/>
      <c r="N175" s="330"/>
      <c r="O175" s="331"/>
    </row>
    <row r="176" spans="1:15" s="3" customFormat="1" ht="13.95" customHeight="1">
      <c r="A176" s="345" t="s">
        <v>117</v>
      </c>
      <c r="B176" s="330"/>
      <c r="C176" s="330"/>
      <c r="D176" s="330"/>
      <c r="E176" s="330"/>
      <c r="F176" s="330"/>
      <c r="G176" s="346" t="s">
        <v>98</v>
      </c>
      <c r="H176" s="330"/>
      <c r="I176" s="330"/>
      <c r="J176" s="330"/>
      <c r="K176" s="330"/>
      <c r="L176" s="330"/>
      <c r="M176" s="330"/>
      <c r="N176" s="330"/>
      <c r="O176" s="333" t="str">
        <f>$O$3</f>
        <v>wheelchair accessible taxis (WATs) only</v>
      </c>
    </row>
    <row r="177" spans="1:15" s="3" customFormat="1" ht="5.55" customHeight="1" thickBot="1">
      <c r="A177" s="330"/>
      <c r="B177" s="330"/>
      <c r="C177" s="330"/>
      <c r="D177" s="330"/>
      <c r="E177" s="330"/>
      <c r="F177" s="330"/>
      <c r="G177" s="330"/>
      <c r="H177" s="330"/>
      <c r="I177" s="330"/>
      <c r="J177" s="330"/>
      <c r="K177" s="330"/>
      <c r="L177" s="330"/>
      <c r="M177" s="330"/>
      <c r="N177" s="330"/>
      <c r="O177" s="331"/>
    </row>
    <row r="178" spans="1:15" s="3" customFormat="1" ht="13.95" customHeight="1" thickBot="1">
      <c r="A178" s="334" t="s">
        <v>12</v>
      </c>
      <c r="B178" s="568" t="str">
        <f>'A  Applicant Info'!$E$3</f>
        <v>XYZ Taxi Ltd.</v>
      </c>
      <c r="C178" s="569"/>
      <c r="D178" s="569"/>
      <c r="E178" s="569"/>
      <c r="F178" s="569"/>
      <c r="G178" s="570"/>
      <c r="H178" s="335"/>
      <c r="I178" s="336"/>
      <c r="J178" s="337" t="s">
        <v>13</v>
      </c>
      <c r="K178" s="568">
        <f>'A  Applicant Info'!$L$3</f>
        <v>1</v>
      </c>
      <c r="L178" s="569"/>
      <c r="M178" s="569"/>
      <c r="N178" s="570"/>
      <c r="O178" s="335"/>
    </row>
    <row r="179" spans="1:15" s="3" customFormat="1" ht="4.2" customHeight="1" thickBot="1">
      <c r="A179" s="338"/>
      <c r="B179" s="339"/>
      <c r="C179" s="339"/>
      <c r="D179" s="339"/>
      <c r="E179" s="339"/>
      <c r="F179" s="339"/>
      <c r="G179" s="339"/>
      <c r="H179" s="339"/>
      <c r="I179" s="339"/>
      <c r="J179" s="336"/>
      <c r="K179" s="336"/>
      <c r="L179" s="336"/>
      <c r="M179" s="336"/>
      <c r="N179" s="336"/>
      <c r="O179" s="331"/>
    </row>
    <row r="180" spans="1:15" ht="13.95" customHeight="1" thickTop="1">
      <c r="A180" s="585" t="str">
        <f>$A$18</f>
        <v>No Loads</v>
      </c>
      <c r="B180" s="586"/>
      <c r="C180" s="586"/>
      <c r="D180" s="586"/>
      <c r="E180" s="586"/>
      <c r="F180" s="586"/>
      <c r="G180" s="586"/>
      <c r="H180" s="586"/>
      <c r="I180" s="586"/>
      <c r="J180" s="586"/>
      <c r="K180" s="586"/>
      <c r="L180" s="586"/>
      <c r="M180" s="586"/>
      <c r="N180" s="586"/>
      <c r="O180" s="587"/>
    </row>
    <row r="181" spans="1:15" ht="13.95" customHeight="1" thickBot="1">
      <c r="A181" s="582" t="str">
        <f>$A$197</f>
        <v>Monthly and Yearly Trips</v>
      </c>
      <c r="B181" s="583"/>
      <c r="C181" s="583"/>
      <c r="D181" s="583"/>
      <c r="E181" s="583"/>
      <c r="F181" s="583"/>
      <c r="G181" s="583"/>
      <c r="H181" s="583"/>
      <c r="I181" s="583"/>
      <c r="J181" s="583"/>
      <c r="K181" s="583"/>
      <c r="L181" s="583"/>
      <c r="M181" s="583"/>
      <c r="N181" s="583"/>
      <c r="O181" s="584"/>
    </row>
    <row r="182" spans="1:15" ht="13.95" customHeight="1" thickTop="1">
      <c r="A182" s="68" t="str">
        <f>CONCATENATE($A$18," Volumes")</f>
        <v>No Loads Volumes</v>
      </c>
      <c r="B182" s="69" t="str">
        <f>$B$7</f>
        <v>Jan.</v>
      </c>
      <c r="C182" s="69" t="str">
        <f>$C$7</f>
        <v>Feb.</v>
      </c>
      <c r="D182" s="69" t="str">
        <f>$D$7</f>
        <v>Mar.</v>
      </c>
      <c r="E182" s="69" t="str">
        <f>$E$7</f>
        <v>Apr.</v>
      </c>
      <c r="F182" s="69" t="str">
        <f>$F$7</f>
        <v>May</v>
      </c>
      <c r="G182" s="69" t="str">
        <f>$G$7</f>
        <v>Jun.</v>
      </c>
      <c r="H182" s="69" t="str">
        <f>$H$7</f>
        <v>Jul.</v>
      </c>
      <c r="I182" s="69" t="str">
        <f>$I$7</f>
        <v>Aug.</v>
      </c>
      <c r="J182" s="69" t="str">
        <f>$J$7</f>
        <v>Sep.</v>
      </c>
      <c r="K182" s="69" t="str">
        <f>$K$7</f>
        <v>Oct.</v>
      </c>
      <c r="L182" s="69" t="str">
        <f>$L$7</f>
        <v>Nov.</v>
      </c>
      <c r="M182" s="69" t="str">
        <f>$M$7</f>
        <v>Dec.</v>
      </c>
      <c r="N182" s="265" t="str">
        <f>$N$102</f>
        <v>Totals</v>
      </c>
      <c r="O182" s="62"/>
    </row>
    <row r="183" spans="1:15" ht="13.95" customHeight="1">
      <c r="A183" s="56">
        <f>A7</f>
        <v>2018</v>
      </c>
      <c r="B183" s="285" t="str">
        <f aca="true" t="shared" si="66" ref="B183:M183">IF(ISBLANK(B18),"",B18)</f>
        <v/>
      </c>
      <c r="C183" s="285" t="str">
        <f t="shared" si="66"/>
        <v/>
      </c>
      <c r="D183" s="285" t="str">
        <f t="shared" si="66"/>
        <v/>
      </c>
      <c r="E183" s="285" t="str">
        <f t="shared" si="66"/>
        <v/>
      </c>
      <c r="F183" s="285" t="str">
        <f t="shared" si="66"/>
        <v/>
      </c>
      <c r="G183" s="285" t="str">
        <f t="shared" si="66"/>
        <v/>
      </c>
      <c r="H183" s="285" t="str">
        <f t="shared" si="66"/>
        <v/>
      </c>
      <c r="I183" s="285" t="str">
        <f t="shared" si="66"/>
        <v/>
      </c>
      <c r="J183" s="285" t="str">
        <f t="shared" si="66"/>
        <v/>
      </c>
      <c r="K183" s="285" t="str">
        <f t="shared" si="66"/>
        <v/>
      </c>
      <c r="L183" s="285" t="str">
        <f t="shared" si="66"/>
        <v/>
      </c>
      <c r="M183" s="285" t="str">
        <f t="shared" si="66"/>
        <v/>
      </c>
      <c r="N183" s="272" t="str">
        <f>IF(COUNTIF(B183:M183,"&gt;0")=12,SUM(B183:M183),"")</f>
        <v/>
      </c>
      <c r="O183" s="65"/>
    </row>
    <row r="184" spans="1:15" ht="13.95" customHeight="1">
      <c r="A184" s="58">
        <f>A28</f>
        <v>2017</v>
      </c>
      <c r="B184" s="286" t="str">
        <f aca="true" t="shared" si="67" ref="B184:M184">IF(ISBLANK(B39),"",B39)</f>
        <v/>
      </c>
      <c r="C184" s="286" t="str">
        <f t="shared" si="67"/>
        <v/>
      </c>
      <c r="D184" s="286" t="str">
        <f t="shared" si="67"/>
        <v/>
      </c>
      <c r="E184" s="286" t="str">
        <f t="shared" si="67"/>
        <v/>
      </c>
      <c r="F184" s="286" t="str">
        <f t="shared" si="67"/>
        <v/>
      </c>
      <c r="G184" s="286" t="str">
        <f t="shared" si="67"/>
        <v/>
      </c>
      <c r="H184" s="286" t="str">
        <f t="shared" si="67"/>
        <v/>
      </c>
      <c r="I184" s="286" t="str">
        <f t="shared" si="67"/>
        <v/>
      </c>
      <c r="J184" s="286" t="str">
        <f t="shared" si="67"/>
        <v/>
      </c>
      <c r="K184" s="286" t="str">
        <f t="shared" si="67"/>
        <v/>
      </c>
      <c r="L184" s="286" t="str">
        <f t="shared" si="67"/>
        <v/>
      </c>
      <c r="M184" s="286" t="str">
        <f t="shared" si="67"/>
        <v/>
      </c>
      <c r="N184" s="266" t="str">
        <f>IF(COUNTIF(B184:M184,"&gt;0")=12,SUM(B184:M184),"")</f>
        <v/>
      </c>
      <c r="O184" s="65"/>
    </row>
    <row r="185" spans="1:15" ht="13.95" customHeight="1">
      <c r="A185" s="58">
        <f>A53</f>
        <v>2016</v>
      </c>
      <c r="B185" s="286" t="str">
        <f aca="true" t="shared" si="68" ref="B185:M185">IF(ISBLANK(B64),"",B64)</f>
        <v/>
      </c>
      <c r="C185" s="286" t="str">
        <f t="shared" si="68"/>
        <v/>
      </c>
      <c r="D185" s="286" t="str">
        <f t="shared" si="68"/>
        <v/>
      </c>
      <c r="E185" s="286" t="str">
        <f t="shared" si="68"/>
        <v/>
      </c>
      <c r="F185" s="286" t="str">
        <f t="shared" si="68"/>
        <v/>
      </c>
      <c r="G185" s="286" t="str">
        <f t="shared" si="68"/>
        <v/>
      </c>
      <c r="H185" s="286" t="str">
        <f t="shared" si="68"/>
        <v/>
      </c>
      <c r="I185" s="286" t="str">
        <f t="shared" si="68"/>
        <v/>
      </c>
      <c r="J185" s="286" t="str">
        <f t="shared" si="68"/>
        <v/>
      </c>
      <c r="K185" s="286" t="str">
        <f t="shared" si="68"/>
        <v/>
      </c>
      <c r="L185" s="286" t="str">
        <f t="shared" si="68"/>
        <v/>
      </c>
      <c r="M185" s="286" t="str">
        <f t="shared" si="68"/>
        <v/>
      </c>
      <c r="N185" s="266" t="str">
        <f>IF(COUNTIF(B185:M185,"&gt;0")=12,SUM(B185:M185),"")</f>
        <v/>
      </c>
      <c r="O185" s="65"/>
    </row>
    <row r="186" spans="1:15" ht="13.95" customHeight="1" thickBot="1">
      <c r="A186" s="60">
        <f>A74</f>
        <v>2015</v>
      </c>
      <c r="B186" s="287" t="str">
        <f aca="true" t="shared" si="69" ref="B186:M186">IF(ISBLANK(B85),"",B85)</f>
        <v/>
      </c>
      <c r="C186" s="287" t="str">
        <f t="shared" si="69"/>
        <v/>
      </c>
      <c r="D186" s="287" t="str">
        <f t="shared" si="69"/>
        <v/>
      </c>
      <c r="E186" s="287" t="str">
        <f t="shared" si="69"/>
        <v/>
      </c>
      <c r="F186" s="287" t="str">
        <f t="shared" si="69"/>
        <v/>
      </c>
      <c r="G186" s="287" t="str">
        <f t="shared" si="69"/>
        <v/>
      </c>
      <c r="H186" s="287" t="str">
        <f t="shared" si="69"/>
        <v/>
      </c>
      <c r="I186" s="287" t="str">
        <f t="shared" si="69"/>
        <v/>
      </c>
      <c r="J186" s="287" t="str">
        <f t="shared" si="69"/>
        <v/>
      </c>
      <c r="K186" s="287" t="str">
        <f t="shared" si="69"/>
        <v/>
      </c>
      <c r="L186" s="287" t="str">
        <f t="shared" si="69"/>
        <v/>
      </c>
      <c r="M186" s="287" t="str">
        <f t="shared" si="69"/>
        <v/>
      </c>
      <c r="N186" s="267" t="str">
        <f>IF(COUNTIF(B186:M186,"&gt;0")=12,SUM(B186:M186),"")</f>
        <v/>
      </c>
      <c r="O186" s="65"/>
    </row>
    <row r="187" spans="1:15" ht="13.95" customHeight="1" thickBot="1" thickTop="1">
      <c r="A187" s="582" t="str">
        <f>$A$205</f>
        <v>Year-over-Year Volume Changes</v>
      </c>
      <c r="B187" s="583"/>
      <c r="C187" s="583"/>
      <c r="D187" s="583"/>
      <c r="E187" s="583"/>
      <c r="F187" s="583"/>
      <c r="G187" s="583"/>
      <c r="H187" s="583"/>
      <c r="I187" s="583"/>
      <c r="J187" s="583"/>
      <c r="K187" s="583"/>
      <c r="L187" s="583"/>
      <c r="M187" s="583"/>
      <c r="N187" s="583"/>
      <c r="O187" s="584"/>
    </row>
    <row r="188" spans="1:15" ht="13.95" customHeight="1">
      <c r="A188" s="66" t="str">
        <f>CONCATENATE($A$18," Changes")</f>
        <v>No Loads Changes</v>
      </c>
      <c r="B188" s="67" t="str">
        <f>$B$7</f>
        <v>Jan.</v>
      </c>
      <c r="C188" s="67" t="str">
        <f>$C$7</f>
        <v>Feb.</v>
      </c>
      <c r="D188" s="67" t="str">
        <f>$D$7</f>
        <v>Mar.</v>
      </c>
      <c r="E188" s="67" t="str">
        <f>$E$7</f>
        <v>Apr.</v>
      </c>
      <c r="F188" s="67" t="str">
        <f>$F$7</f>
        <v>May</v>
      </c>
      <c r="G188" s="67" t="str">
        <f>$G$7</f>
        <v>Jun.</v>
      </c>
      <c r="H188" s="67" t="str">
        <f>$H$7</f>
        <v>Jul.</v>
      </c>
      <c r="I188" s="67" t="str">
        <f>$I$7</f>
        <v>Aug.</v>
      </c>
      <c r="J188" s="67" t="str">
        <f>$J$7</f>
        <v>Sep.</v>
      </c>
      <c r="K188" s="67" t="str">
        <f>$K$7</f>
        <v>Oct.</v>
      </c>
      <c r="L188" s="67" t="str">
        <f>$L$7</f>
        <v>Nov.</v>
      </c>
      <c r="M188" s="67" t="str">
        <f>$M$7</f>
        <v>Dec.</v>
      </c>
      <c r="N188" s="262" t="str">
        <f>$N$108</f>
        <v>Change*</v>
      </c>
      <c r="O188" s="251" t="str">
        <f>$O$108</f>
        <v>*weighted</v>
      </c>
    </row>
    <row r="189" spans="1:15" ht="13.95" customHeight="1">
      <c r="A189" s="56" t="str">
        <f>CONCATENATE(A184," to ",A183)</f>
        <v>2017 to 2018</v>
      </c>
      <c r="B189" s="57" t="str">
        <f aca="true" t="shared" si="70" ref="B189:M191">IF(ISERROR((B183-B184)/B184),"",(B183-B184)/B184)</f>
        <v/>
      </c>
      <c r="C189" s="57" t="str">
        <f t="shared" si="70"/>
        <v/>
      </c>
      <c r="D189" s="57" t="str">
        <f t="shared" si="70"/>
        <v/>
      </c>
      <c r="E189" s="57" t="str">
        <f t="shared" si="70"/>
        <v/>
      </c>
      <c r="F189" s="57" t="str">
        <f t="shared" si="70"/>
        <v/>
      </c>
      <c r="G189" s="57" t="str">
        <f t="shared" si="70"/>
        <v/>
      </c>
      <c r="H189" s="57" t="str">
        <f t="shared" si="70"/>
        <v/>
      </c>
      <c r="I189" s="57" t="str">
        <f t="shared" si="70"/>
        <v/>
      </c>
      <c r="J189" s="57" t="str">
        <f t="shared" si="70"/>
        <v/>
      </c>
      <c r="K189" s="57" t="str">
        <f t="shared" si="70"/>
        <v/>
      </c>
      <c r="L189" s="57" t="str">
        <f t="shared" si="70"/>
        <v/>
      </c>
      <c r="M189" s="57" t="str">
        <f t="shared" si="70"/>
        <v/>
      </c>
      <c r="N189" s="263" t="str">
        <f>IF(ISERROR((AVERAGE(B189:M189))/12*COUNT(B189:M189)),"",(AVERAGE(B189:M189))/12*COUNT(B189:M189))</f>
        <v/>
      </c>
      <c r="O189" s="63"/>
    </row>
    <row r="190" spans="1:15" ht="13.95" customHeight="1">
      <c r="A190" s="58" t="str">
        <f>CONCATENATE(A185," to ",A184)</f>
        <v>2016 to 2017</v>
      </c>
      <c r="B190" s="59" t="str">
        <f t="shared" si="70"/>
        <v/>
      </c>
      <c r="C190" s="59" t="str">
        <f t="shared" si="70"/>
        <v/>
      </c>
      <c r="D190" s="59" t="str">
        <f t="shared" si="70"/>
        <v/>
      </c>
      <c r="E190" s="59" t="str">
        <f t="shared" si="70"/>
        <v/>
      </c>
      <c r="F190" s="59" t="str">
        <f t="shared" si="70"/>
        <v/>
      </c>
      <c r="G190" s="59" t="str">
        <f t="shared" si="70"/>
        <v/>
      </c>
      <c r="H190" s="59" t="str">
        <f t="shared" si="70"/>
        <v/>
      </c>
      <c r="I190" s="59" t="str">
        <f t="shared" si="70"/>
        <v/>
      </c>
      <c r="J190" s="59" t="str">
        <f t="shared" si="70"/>
        <v/>
      </c>
      <c r="K190" s="59" t="str">
        <f t="shared" si="70"/>
        <v/>
      </c>
      <c r="L190" s="59" t="str">
        <f t="shared" si="70"/>
        <v/>
      </c>
      <c r="M190" s="59" t="str">
        <f t="shared" si="70"/>
        <v/>
      </c>
      <c r="N190" s="264" t="str">
        <f>IF(ISERROR((AVERAGE(B190:M190))/12*COUNT(B190:M190)),"",(AVERAGE(B190:M190))/12*COUNT(B190:M190))</f>
        <v/>
      </c>
      <c r="O190" s="63"/>
    </row>
    <row r="191" spans="1:15" ht="13.95" customHeight="1" thickBot="1">
      <c r="A191" s="60" t="str">
        <f>CONCATENATE(A186," to ",A185)</f>
        <v>2015 to 2016</v>
      </c>
      <c r="B191" s="61" t="str">
        <f t="shared" si="70"/>
        <v/>
      </c>
      <c r="C191" s="61" t="str">
        <f t="shared" si="70"/>
        <v/>
      </c>
      <c r="D191" s="61" t="str">
        <f t="shared" si="70"/>
        <v/>
      </c>
      <c r="E191" s="61" t="str">
        <f t="shared" si="70"/>
        <v/>
      </c>
      <c r="F191" s="61" t="str">
        <f t="shared" si="70"/>
        <v/>
      </c>
      <c r="G191" s="61" t="str">
        <f t="shared" si="70"/>
        <v/>
      </c>
      <c r="H191" s="61" t="str">
        <f t="shared" si="70"/>
        <v/>
      </c>
      <c r="I191" s="61" t="str">
        <f t="shared" si="70"/>
        <v/>
      </c>
      <c r="J191" s="61" t="str">
        <f t="shared" si="70"/>
        <v/>
      </c>
      <c r="K191" s="61" t="str">
        <f t="shared" si="70"/>
        <v/>
      </c>
      <c r="L191" s="61" t="str">
        <f t="shared" si="70"/>
        <v/>
      </c>
      <c r="M191" s="61" t="str">
        <f t="shared" si="70"/>
        <v/>
      </c>
      <c r="N191" s="261" t="str">
        <f>IF(ISERROR((AVERAGE(B191:M191))/12*COUNT(B191:M191)),"",(AVERAGE(B191:M191))/12*COUNT(B191:M191))</f>
        <v/>
      </c>
      <c r="O191" s="63"/>
    </row>
    <row r="192" spans="1:15" ht="13.95" customHeight="1" thickBot="1" thickTop="1">
      <c r="A192" s="418" t="s">
        <v>14</v>
      </c>
      <c r="B192" s="447">
        <f>COUNTIF(B183:M186,"&gt;0")</f>
        <v>0</v>
      </c>
      <c r="C192" s="448"/>
      <c r="D192" s="448"/>
      <c r="E192" s="419" t="s">
        <v>15</v>
      </c>
      <c r="F192" s="447">
        <f>COUNT(B189:M191)</f>
        <v>0</v>
      </c>
      <c r="G192" s="448"/>
      <c r="H192" s="419" t="s">
        <v>16</v>
      </c>
      <c r="I192" s="449" t="str">
        <f>IF(ISERROR(SUM(B183:M186)/SUM(B$200:M$203)),"",SUM(B183:M186)/SUM(B$200:M$203))</f>
        <v/>
      </c>
      <c r="J192" s="450" t="s">
        <v>204</v>
      </c>
      <c r="K192" s="451">
        <f>SUM(B183:M186)</f>
        <v>0</v>
      </c>
      <c r="L192" s="420"/>
      <c r="M192" s="419" t="str">
        <f>$M$112</f>
        <v>Total Change:</v>
      </c>
      <c r="N192" s="260">
        <f>SUM(N189:N191)</f>
        <v>0</v>
      </c>
      <c r="O192" s="64"/>
    </row>
    <row r="193" spans="1:15" ht="13.95" customHeight="1" thickBot="1" thickTop="1">
      <c r="A193" s="637"/>
      <c r="B193" s="638"/>
      <c r="C193" s="638"/>
      <c r="D193" s="638"/>
      <c r="E193" s="638"/>
      <c r="F193" s="638"/>
      <c r="G193" s="638"/>
      <c r="H193" s="638"/>
      <c r="I193" s="638"/>
      <c r="J193" s="638"/>
      <c r="K193" s="638"/>
      <c r="L193" s="638"/>
      <c r="M193" s="638"/>
      <c r="N193" s="638"/>
      <c r="O193" s="638"/>
    </row>
    <row r="194" spans="1:15" ht="10.8" customHeight="1" thickTop="1">
      <c r="A194" s="623"/>
      <c r="B194" s="624"/>
      <c r="C194" s="624"/>
      <c r="D194" s="624"/>
      <c r="E194" s="624"/>
      <c r="F194" s="624"/>
      <c r="G194" s="624"/>
      <c r="H194" s="624"/>
      <c r="I194" s="624"/>
      <c r="J194" s="624"/>
      <c r="K194" s="624"/>
      <c r="L194" s="624"/>
      <c r="M194" s="624"/>
      <c r="N194" s="624"/>
      <c r="O194" s="625"/>
    </row>
    <row r="195" spans="1:15" ht="13.95" customHeight="1">
      <c r="A195" s="70"/>
      <c r="B195" s="71"/>
      <c r="C195" s="71"/>
      <c r="D195" s="71"/>
      <c r="E195" s="71"/>
      <c r="F195" s="71"/>
      <c r="G195" s="93" t="s">
        <v>138</v>
      </c>
      <c r="H195" s="71"/>
      <c r="I195" s="71"/>
      <c r="J195" s="71"/>
      <c r="K195" s="71"/>
      <c r="L195" s="71"/>
      <c r="M195" s="71"/>
      <c r="N195" s="71"/>
      <c r="O195" s="72"/>
    </row>
    <row r="196" spans="1:15" ht="10.2" customHeight="1">
      <c r="A196" s="73"/>
      <c r="B196" s="74"/>
      <c r="C196" s="74"/>
      <c r="D196" s="74"/>
      <c r="E196" s="74"/>
      <c r="F196" s="74"/>
      <c r="G196" s="74"/>
      <c r="H196" s="74"/>
      <c r="I196" s="74"/>
      <c r="J196" s="74"/>
      <c r="K196" s="74"/>
      <c r="L196" s="74"/>
      <c r="M196" s="74"/>
      <c r="N196" s="74"/>
      <c r="O196" s="75"/>
    </row>
    <row r="197" spans="1:15" ht="13.95" customHeight="1">
      <c r="A197" s="588" t="s">
        <v>142</v>
      </c>
      <c r="B197" s="589"/>
      <c r="C197" s="589"/>
      <c r="D197" s="589"/>
      <c r="E197" s="589"/>
      <c r="F197" s="589"/>
      <c r="G197" s="589"/>
      <c r="H197" s="589"/>
      <c r="I197" s="589"/>
      <c r="J197" s="589"/>
      <c r="K197" s="589"/>
      <c r="L197" s="589"/>
      <c r="M197" s="589"/>
      <c r="N197" s="589"/>
      <c r="O197" s="590"/>
    </row>
    <row r="198" spans="1:15" ht="3" customHeight="1" thickBot="1">
      <c r="A198" s="76"/>
      <c r="B198" s="77"/>
      <c r="C198" s="77"/>
      <c r="D198" s="77"/>
      <c r="E198" s="77"/>
      <c r="F198" s="77"/>
      <c r="G198" s="77"/>
      <c r="H198" s="77"/>
      <c r="I198" s="77"/>
      <c r="J198" s="77"/>
      <c r="K198" s="77"/>
      <c r="L198" s="77"/>
      <c r="M198" s="77"/>
      <c r="N198" s="77"/>
      <c r="O198" s="78"/>
    </row>
    <row r="199" spans="1:15" ht="13.95" customHeight="1" thickBot="1" thickTop="1">
      <c r="A199" s="81" t="s">
        <v>124</v>
      </c>
      <c r="B199" s="79" t="str">
        <f>$B$7</f>
        <v>Jan.</v>
      </c>
      <c r="C199" s="79" t="str">
        <f>$C$7</f>
        <v>Feb.</v>
      </c>
      <c r="D199" s="79" t="str">
        <f>$D$7</f>
        <v>Mar.</v>
      </c>
      <c r="E199" s="79" t="str">
        <f>$E$7</f>
        <v>Apr.</v>
      </c>
      <c r="F199" s="79" t="str">
        <f>$F$7</f>
        <v>May</v>
      </c>
      <c r="G199" s="79" t="str">
        <f>$G$7</f>
        <v>Jun.</v>
      </c>
      <c r="H199" s="79" t="str">
        <f>$H$7</f>
        <v>Jul.</v>
      </c>
      <c r="I199" s="79" t="str">
        <f>$I$7</f>
        <v>Aug.</v>
      </c>
      <c r="J199" s="79" t="str">
        <f>$J$7</f>
        <v>Sep.</v>
      </c>
      <c r="K199" s="79" t="str">
        <f>$K$7</f>
        <v>Oct.</v>
      </c>
      <c r="L199" s="79" t="str">
        <f>$L$7</f>
        <v>Nov.</v>
      </c>
      <c r="M199" s="79" t="str">
        <f>$M$7</f>
        <v>Dec.</v>
      </c>
      <c r="N199" s="89" t="str">
        <f>$N$102</f>
        <v>Totals</v>
      </c>
      <c r="O199" s="80"/>
    </row>
    <row r="200" spans="1:15" ht="13.95" customHeight="1" thickTop="1">
      <c r="A200" s="81">
        <f>$A$7</f>
        <v>2018</v>
      </c>
      <c r="B200" s="288" t="str">
        <f aca="true" t="shared" si="71" ref="B200:M200">B19</f>
        <v/>
      </c>
      <c r="C200" s="289" t="str">
        <f t="shared" si="71"/>
        <v/>
      </c>
      <c r="D200" s="289" t="str">
        <f t="shared" si="71"/>
        <v/>
      </c>
      <c r="E200" s="289" t="str">
        <f t="shared" si="71"/>
        <v/>
      </c>
      <c r="F200" s="289" t="str">
        <f t="shared" si="71"/>
        <v/>
      </c>
      <c r="G200" s="289" t="str">
        <f t="shared" si="71"/>
        <v/>
      </c>
      <c r="H200" s="289" t="str">
        <f t="shared" si="71"/>
        <v/>
      </c>
      <c r="I200" s="289" t="str">
        <f t="shared" si="71"/>
        <v/>
      </c>
      <c r="J200" s="289" t="str">
        <f t="shared" si="71"/>
        <v/>
      </c>
      <c r="K200" s="289" t="str">
        <f t="shared" si="71"/>
        <v/>
      </c>
      <c r="L200" s="289" t="str">
        <f t="shared" si="71"/>
        <v/>
      </c>
      <c r="M200" s="289" t="str">
        <f t="shared" si="71"/>
        <v/>
      </c>
      <c r="N200" s="90" t="str">
        <f>IF(COUNTIF(B200:M200,"&gt;0")=12,SUM(B200:M200),"")</f>
        <v/>
      </c>
      <c r="O200" s="94"/>
    </row>
    <row r="201" spans="1:15" ht="13.95" customHeight="1">
      <c r="A201" s="81">
        <f>$A$28</f>
        <v>2017</v>
      </c>
      <c r="B201" s="290" t="str">
        <f aca="true" t="shared" si="72" ref="B201:M201">B40</f>
        <v/>
      </c>
      <c r="C201" s="291" t="str">
        <f t="shared" si="72"/>
        <v/>
      </c>
      <c r="D201" s="291" t="str">
        <f t="shared" si="72"/>
        <v/>
      </c>
      <c r="E201" s="291" t="str">
        <f t="shared" si="72"/>
        <v/>
      </c>
      <c r="F201" s="291" t="str">
        <f t="shared" si="72"/>
        <v/>
      </c>
      <c r="G201" s="291" t="str">
        <f t="shared" si="72"/>
        <v/>
      </c>
      <c r="H201" s="291" t="str">
        <f t="shared" si="72"/>
        <v/>
      </c>
      <c r="I201" s="291" t="str">
        <f t="shared" si="72"/>
        <v/>
      </c>
      <c r="J201" s="291" t="str">
        <f t="shared" si="72"/>
        <v/>
      </c>
      <c r="K201" s="291" t="str">
        <f t="shared" si="72"/>
        <v/>
      </c>
      <c r="L201" s="291" t="str">
        <f t="shared" si="72"/>
        <v/>
      </c>
      <c r="M201" s="291" t="str">
        <f t="shared" si="72"/>
        <v/>
      </c>
      <c r="N201" s="91" t="str">
        <f>IF(COUNTIF(B201:M201,"&gt;0")=12,SUM(B201:M201),"")</f>
        <v/>
      </c>
      <c r="O201" s="95"/>
    </row>
    <row r="202" spans="1:15" ht="13.95" customHeight="1">
      <c r="A202" s="81">
        <f>$A$53</f>
        <v>2016</v>
      </c>
      <c r="B202" s="290" t="str">
        <f aca="true" t="shared" si="73" ref="B202:M202">B65</f>
        <v/>
      </c>
      <c r="C202" s="291" t="str">
        <f t="shared" si="73"/>
        <v/>
      </c>
      <c r="D202" s="291" t="str">
        <f t="shared" si="73"/>
        <v/>
      </c>
      <c r="E202" s="291" t="str">
        <f t="shared" si="73"/>
        <v/>
      </c>
      <c r="F202" s="291" t="str">
        <f t="shared" si="73"/>
        <v/>
      </c>
      <c r="G202" s="291" t="str">
        <f t="shared" si="73"/>
        <v/>
      </c>
      <c r="H202" s="291" t="str">
        <f t="shared" si="73"/>
        <v/>
      </c>
      <c r="I202" s="291" t="str">
        <f t="shared" si="73"/>
        <v/>
      </c>
      <c r="J202" s="291" t="str">
        <f t="shared" si="73"/>
        <v/>
      </c>
      <c r="K202" s="291" t="str">
        <f t="shared" si="73"/>
        <v/>
      </c>
      <c r="L202" s="291" t="str">
        <f t="shared" si="73"/>
        <v/>
      </c>
      <c r="M202" s="291" t="str">
        <f t="shared" si="73"/>
        <v/>
      </c>
      <c r="N202" s="91" t="str">
        <f>IF(COUNTIF(B202:M202,"&gt;0")=12,SUM(B202:M202),"")</f>
        <v/>
      </c>
      <c r="O202" s="95"/>
    </row>
    <row r="203" spans="1:15" ht="13.95" customHeight="1" thickBot="1">
      <c r="A203" s="81">
        <f>$A$74</f>
        <v>2015</v>
      </c>
      <c r="B203" s="292" t="str">
        <f aca="true" t="shared" si="74" ref="B203:M203">B86</f>
        <v/>
      </c>
      <c r="C203" s="293" t="str">
        <f t="shared" si="74"/>
        <v/>
      </c>
      <c r="D203" s="293" t="str">
        <f t="shared" si="74"/>
        <v/>
      </c>
      <c r="E203" s="293" t="str">
        <f t="shared" si="74"/>
        <v/>
      </c>
      <c r="F203" s="293" t="str">
        <f t="shared" si="74"/>
        <v/>
      </c>
      <c r="G203" s="293" t="str">
        <f t="shared" si="74"/>
        <v/>
      </c>
      <c r="H203" s="293" t="str">
        <f t="shared" si="74"/>
        <v/>
      </c>
      <c r="I203" s="293" t="str">
        <f t="shared" si="74"/>
        <v/>
      </c>
      <c r="J203" s="293" t="str">
        <f t="shared" si="74"/>
        <v/>
      </c>
      <c r="K203" s="293" t="str">
        <f t="shared" si="74"/>
        <v/>
      </c>
      <c r="L203" s="293" t="str">
        <f t="shared" si="74"/>
        <v/>
      </c>
      <c r="M203" s="293" t="str">
        <f t="shared" si="74"/>
        <v/>
      </c>
      <c r="N203" s="92" t="str">
        <f>IF(COUNTIF(B203:M203,"&gt;0")=12,SUM(B203:M203),"")</f>
        <v/>
      </c>
      <c r="O203" s="95"/>
    </row>
    <row r="204" spans="1:15" ht="5.55" customHeight="1" thickTop="1">
      <c r="A204" s="81"/>
      <c r="B204" s="238"/>
      <c r="C204" s="238"/>
      <c r="D204" s="238"/>
      <c r="E204" s="238"/>
      <c r="F204" s="238"/>
      <c r="G204" s="238"/>
      <c r="H204" s="238"/>
      <c r="I204" s="238"/>
      <c r="J204" s="238"/>
      <c r="K204" s="238"/>
      <c r="L204" s="238"/>
      <c r="M204" s="238"/>
      <c r="N204" s="238"/>
      <c r="O204" s="242"/>
    </row>
    <row r="205" spans="1:15" ht="13.8" customHeight="1">
      <c r="A205" s="588" t="s">
        <v>141</v>
      </c>
      <c r="B205" s="591"/>
      <c r="C205" s="591"/>
      <c r="D205" s="591"/>
      <c r="E205" s="591"/>
      <c r="F205" s="591"/>
      <c r="G205" s="591"/>
      <c r="H205" s="591"/>
      <c r="I205" s="591"/>
      <c r="J205" s="591"/>
      <c r="K205" s="591"/>
      <c r="L205" s="591"/>
      <c r="M205" s="591"/>
      <c r="N205" s="591"/>
      <c r="O205" s="592"/>
    </row>
    <row r="206" spans="1:15" ht="2.55" customHeight="1" thickBot="1">
      <c r="A206" s="239"/>
      <c r="B206" s="240"/>
      <c r="C206" s="240"/>
      <c r="D206" s="240"/>
      <c r="E206" s="240"/>
      <c r="F206" s="240"/>
      <c r="G206" s="240"/>
      <c r="H206" s="240"/>
      <c r="I206" s="240"/>
      <c r="J206" s="240"/>
      <c r="K206" s="240"/>
      <c r="L206" s="240"/>
      <c r="M206" s="240"/>
      <c r="N206" s="240"/>
      <c r="O206" s="241"/>
    </row>
    <row r="207" spans="1:15" ht="13.95" customHeight="1" thickBot="1" thickTop="1">
      <c r="A207" s="81" t="s">
        <v>139</v>
      </c>
      <c r="B207" s="79" t="str">
        <f>$B$7</f>
        <v>Jan.</v>
      </c>
      <c r="C207" s="79" t="str">
        <f>$C$7</f>
        <v>Feb.</v>
      </c>
      <c r="D207" s="79" t="str">
        <f>$D$7</f>
        <v>Mar.</v>
      </c>
      <c r="E207" s="79" t="str">
        <f>$E$7</f>
        <v>Apr.</v>
      </c>
      <c r="F207" s="79" t="str">
        <f>$F$7</f>
        <v>May</v>
      </c>
      <c r="G207" s="79" t="str">
        <f>$G$7</f>
        <v>Jun.</v>
      </c>
      <c r="H207" s="79" t="str">
        <f>$H$7</f>
        <v>Jul.</v>
      </c>
      <c r="I207" s="79" t="str">
        <f>$I$7</f>
        <v>Aug.</v>
      </c>
      <c r="J207" s="79" t="str">
        <f>$J$7</f>
        <v>Sep.</v>
      </c>
      <c r="K207" s="79" t="str">
        <f>$K$7</f>
        <v>Oct.</v>
      </c>
      <c r="L207" s="79" t="str">
        <f>$L$7</f>
        <v>Nov.</v>
      </c>
      <c r="M207" s="79" t="str">
        <f>$M$7</f>
        <v>Dec.</v>
      </c>
      <c r="N207" s="88" t="str">
        <f>$N$155</f>
        <v>Change*</v>
      </c>
      <c r="O207" s="252" t="str">
        <f>$O$108</f>
        <v>*weighted</v>
      </c>
    </row>
    <row r="208" spans="1:15" ht="13.95" customHeight="1" thickTop="1">
      <c r="A208" s="82" t="str">
        <f>CONCATENATE(A201," to ",A200)</f>
        <v>2017 to 2018</v>
      </c>
      <c r="B208" s="83" t="str">
        <f aca="true" t="shared" si="75" ref="B208:M210">IF(ISERROR((B200-B201)/B201),"",(B200-B201)/B201)</f>
        <v/>
      </c>
      <c r="C208" s="84" t="str">
        <f t="shared" si="75"/>
        <v/>
      </c>
      <c r="D208" s="84" t="str">
        <f t="shared" si="75"/>
        <v/>
      </c>
      <c r="E208" s="84" t="str">
        <f t="shared" si="75"/>
        <v/>
      </c>
      <c r="F208" s="84" t="str">
        <f t="shared" si="75"/>
        <v/>
      </c>
      <c r="G208" s="84" t="str">
        <f t="shared" si="75"/>
        <v/>
      </c>
      <c r="H208" s="84" t="str">
        <f t="shared" si="75"/>
        <v/>
      </c>
      <c r="I208" s="84" t="str">
        <f t="shared" si="75"/>
        <v/>
      </c>
      <c r="J208" s="84" t="str">
        <f t="shared" si="75"/>
        <v/>
      </c>
      <c r="K208" s="84" t="str">
        <f t="shared" si="75"/>
        <v/>
      </c>
      <c r="L208" s="84" t="str">
        <f t="shared" si="75"/>
        <v/>
      </c>
      <c r="M208" s="84" t="str">
        <f t="shared" si="75"/>
        <v/>
      </c>
      <c r="N208" s="269" t="str">
        <f>IF(ISERROR((AVERAGE(B208:M208))/12*COUNT(B208:M208)),"",(AVERAGE(B208:M208))/12*COUNT(B208:M208))</f>
        <v/>
      </c>
      <c r="O208" s="96"/>
    </row>
    <row r="209" spans="1:15" ht="13.95" customHeight="1">
      <c r="A209" s="82" t="str">
        <f>CONCATENATE(A202," to ",A201)</f>
        <v>2016 to 2017</v>
      </c>
      <c r="B209" s="85" t="str">
        <f t="shared" si="75"/>
        <v/>
      </c>
      <c r="C209" s="13" t="str">
        <f t="shared" si="75"/>
        <v/>
      </c>
      <c r="D209" s="13" t="str">
        <f t="shared" si="75"/>
        <v/>
      </c>
      <c r="E209" s="13" t="str">
        <f t="shared" si="75"/>
        <v/>
      </c>
      <c r="F209" s="13" t="str">
        <f t="shared" si="75"/>
        <v/>
      </c>
      <c r="G209" s="13" t="str">
        <f t="shared" si="75"/>
        <v/>
      </c>
      <c r="H209" s="13" t="str">
        <f t="shared" si="75"/>
        <v/>
      </c>
      <c r="I209" s="13" t="str">
        <f t="shared" si="75"/>
        <v/>
      </c>
      <c r="J209" s="13" t="str">
        <f t="shared" si="75"/>
        <v/>
      </c>
      <c r="K209" s="13" t="str">
        <f t="shared" si="75"/>
        <v/>
      </c>
      <c r="L209" s="13" t="str">
        <f t="shared" si="75"/>
        <v/>
      </c>
      <c r="M209" s="13" t="str">
        <f t="shared" si="75"/>
        <v/>
      </c>
      <c r="N209" s="270" t="str">
        <f>IF(ISERROR((AVERAGE(B209:M209))/12*COUNT(B209:M209)),"",(AVERAGE(B209:M209))/12*COUNT(B209:M209))</f>
        <v/>
      </c>
      <c r="O209" s="96"/>
    </row>
    <row r="210" spans="1:15" ht="13.95" customHeight="1" thickBot="1">
      <c r="A210" s="82" t="str">
        <f>CONCATENATE(A203," to ",A202)</f>
        <v>2015 to 2016</v>
      </c>
      <c r="B210" s="86" t="str">
        <f t="shared" si="75"/>
        <v/>
      </c>
      <c r="C210" s="87" t="str">
        <f t="shared" si="75"/>
        <v/>
      </c>
      <c r="D210" s="87" t="str">
        <f t="shared" si="75"/>
        <v/>
      </c>
      <c r="E210" s="87" t="str">
        <f t="shared" si="75"/>
        <v/>
      </c>
      <c r="F210" s="87" t="str">
        <f t="shared" si="75"/>
        <v/>
      </c>
      <c r="G210" s="87" t="str">
        <f t="shared" si="75"/>
        <v/>
      </c>
      <c r="H210" s="87" t="str">
        <f t="shared" si="75"/>
        <v/>
      </c>
      <c r="I210" s="87" t="str">
        <f t="shared" si="75"/>
        <v/>
      </c>
      <c r="J210" s="87" t="str">
        <f t="shared" si="75"/>
        <v/>
      </c>
      <c r="K210" s="87" t="str">
        <f t="shared" si="75"/>
        <v/>
      </c>
      <c r="L210" s="87" t="str">
        <f t="shared" si="75"/>
        <v/>
      </c>
      <c r="M210" s="87" t="str">
        <f t="shared" si="75"/>
        <v/>
      </c>
      <c r="N210" s="271" t="str">
        <f>IF(ISERROR((AVERAGE(B210:M210))/12*COUNT(B210:M210)),"",(AVERAGE(B210:M210))/12*COUNT(B210:M210))</f>
        <v/>
      </c>
      <c r="O210" s="96"/>
    </row>
    <row r="211" spans="1:15" ht="13.95" customHeight="1" thickBot="1" thickTop="1">
      <c r="A211" s="421" t="s">
        <v>14</v>
      </c>
      <c r="B211" s="457">
        <f>COUNTIF(B200:M203,"&gt;0")</f>
        <v>0</v>
      </c>
      <c r="C211" s="453"/>
      <c r="D211" s="453"/>
      <c r="E211" s="453" t="s">
        <v>15</v>
      </c>
      <c r="F211" s="457">
        <f>COUNT(B208:M210)</f>
        <v>0</v>
      </c>
      <c r="G211" s="453"/>
      <c r="H211" s="452" t="s">
        <v>204</v>
      </c>
      <c r="I211" s="633">
        <f>SUM(B200:M203)</f>
        <v>0</v>
      </c>
      <c r="J211" s="634"/>
      <c r="K211" s="453"/>
      <c r="L211" s="453"/>
      <c r="M211" s="455" t="s">
        <v>205</v>
      </c>
      <c r="N211" s="268">
        <f>SUM(N208:N210)</f>
        <v>0</v>
      </c>
      <c r="O211" s="97"/>
    </row>
    <row r="212" spans="1:15" ht="13.95" customHeight="1" thickTop="1">
      <c r="A212" s="639"/>
      <c r="B212" s="640"/>
      <c r="C212" s="640"/>
      <c r="D212" s="640"/>
      <c r="E212" s="640"/>
      <c r="F212" s="640"/>
      <c r="G212" s="640"/>
      <c r="H212" s="640"/>
      <c r="I212" s="640"/>
      <c r="J212" s="640"/>
      <c r="K212" s="640"/>
      <c r="L212" s="640"/>
      <c r="M212" s="640"/>
      <c r="N212" s="640"/>
      <c r="O212" s="640"/>
    </row>
    <row r="213" spans="1:15" ht="7.2" customHeight="1">
      <c r="A213" s="347"/>
      <c r="B213" s="347"/>
      <c r="C213" s="347"/>
      <c r="D213" s="347"/>
      <c r="E213" s="347"/>
      <c r="F213" s="347"/>
      <c r="G213" s="347"/>
      <c r="H213" s="347"/>
      <c r="I213" s="347"/>
      <c r="J213" s="347"/>
      <c r="K213" s="347"/>
      <c r="L213" s="347"/>
      <c r="M213" s="347"/>
      <c r="N213" s="347"/>
      <c r="O213" s="348"/>
    </row>
    <row r="214" spans="1:15" ht="13.95" customHeight="1">
      <c r="A214" s="349" t="s">
        <v>118</v>
      </c>
      <c r="B214" s="347"/>
      <c r="C214" s="347"/>
      <c r="D214" s="347"/>
      <c r="E214" s="347"/>
      <c r="F214" s="347"/>
      <c r="G214" s="350" t="s">
        <v>100</v>
      </c>
      <c r="H214" s="347"/>
      <c r="I214" s="347"/>
      <c r="J214" s="347"/>
      <c r="K214" s="347"/>
      <c r="L214" s="347"/>
      <c r="M214" s="347"/>
      <c r="N214" s="347"/>
      <c r="O214" s="351" t="str">
        <f>$O$3</f>
        <v>wheelchair accessible taxis (WATs) only</v>
      </c>
    </row>
    <row r="215" spans="1:15" ht="6" customHeight="1" thickBot="1">
      <c r="A215" s="347"/>
      <c r="B215" s="347"/>
      <c r="C215" s="347"/>
      <c r="D215" s="347"/>
      <c r="E215" s="347"/>
      <c r="F215" s="347"/>
      <c r="G215" s="347"/>
      <c r="H215" s="347"/>
      <c r="I215" s="347"/>
      <c r="J215" s="347"/>
      <c r="K215" s="347"/>
      <c r="L215" s="347"/>
      <c r="M215" s="347"/>
      <c r="N215" s="347"/>
      <c r="O215" s="348"/>
    </row>
    <row r="216" spans="1:15" ht="13.95" customHeight="1" thickBot="1">
      <c r="A216" s="334" t="s">
        <v>12</v>
      </c>
      <c r="B216" s="563" t="str">
        <f>'A  Applicant Info'!$E$3</f>
        <v>XYZ Taxi Ltd.</v>
      </c>
      <c r="C216" s="564"/>
      <c r="D216" s="564"/>
      <c r="E216" s="564"/>
      <c r="F216" s="564"/>
      <c r="G216" s="565"/>
      <c r="H216" s="352"/>
      <c r="I216" s="353"/>
      <c r="J216" s="337" t="s">
        <v>13</v>
      </c>
      <c r="K216" s="563">
        <f>'A  Applicant Info'!$L$3</f>
        <v>1</v>
      </c>
      <c r="L216" s="564"/>
      <c r="M216" s="564"/>
      <c r="N216" s="565"/>
      <c r="O216" s="352"/>
    </row>
    <row r="217" spans="1:15" ht="9.45" customHeight="1" thickBot="1">
      <c r="A217" s="338"/>
      <c r="B217" s="354"/>
      <c r="C217" s="354"/>
      <c r="D217" s="354"/>
      <c r="E217" s="354"/>
      <c r="F217" s="354"/>
      <c r="G217" s="354"/>
      <c r="H217" s="354"/>
      <c r="I217" s="354"/>
      <c r="J217" s="353"/>
      <c r="K217" s="353"/>
      <c r="L217" s="353"/>
      <c r="M217" s="353"/>
      <c r="N217" s="353"/>
      <c r="O217" s="348"/>
    </row>
    <row r="218" spans="1:15" ht="13.8" customHeight="1" thickTop="1">
      <c r="A218" s="571" t="str">
        <f>$A$9</f>
        <v>WATs Activated at PT Branch</v>
      </c>
      <c r="B218" s="572"/>
      <c r="C218" s="572"/>
      <c r="D218" s="572"/>
      <c r="E218" s="572"/>
      <c r="F218" s="572"/>
      <c r="G218" s="572"/>
      <c r="H218" s="572"/>
      <c r="I218" s="572"/>
      <c r="J218" s="572"/>
      <c r="K218" s="572"/>
      <c r="L218" s="572"/>
      <c r="M218" s="572"/>
      <c r="N218" s="572"/>
      <c r="O218" s="573"/>
    </row>
    <row r="219" spans="1:15" ht="13.8" customHeight="1" thickBot="1">
      <c r="A219" s="574" t="s">
        <v>38</v>
      </c>
      <c r="B219" s="575"/>
      <c r="C219" s="575"/>
      <c r="D219" s="575"/>
      <c r="E219" s="575"/>
      <c r="F219" s="575"/>
      <c r="G219" s="575"/>
      <c r="H219" s="575"/>
      <c r="I219" s="575"/>
      <c r="J219" s="575"/>
      <c r="K219" s="575"/>
      <c r="L219" s="575"/>
      <c r="M219" s="575"/>
      <c r="N219" s="575"/>
      <c r="O219" s="576"/>
    </row>
    <row r="220" spans="1:15" ht="13.8" customHeight="1" thickTop="1">
      <c r="A220" s="105" t="s">
        <v>128</v>
      </c>
      <c r="B220" s="106" t="str">
        <f>$B$7</f>
        <v>Jan.</v>
      </c>
      <c r="C220" s="106" t="str">
        <f>$C$7</f>
        <v>Feb.</v>
      </c>
      <c r="D220" s="106" t="str">
        <f>$D$7</f>
        <v>Mar.</v>
      </c>
      <c r="E220" s="106" t="str">
        <f>$E$7</f>
        <v>Apr.</v>
      </c>
      <c r="F220" s="106" t="str">
        <f>$F$7</f>
        <v>May</v>
      </c>
      <c r="G220" s="106" t="str">
        <f>$G$7</f>
        <v>Jun.</v>
      </c>
      <c r="H220" s="106" t="str">
        <f>$H$7</f>
        <v>Jul.</v>
      </c>
      <c r="I220" s="106" t="str">
        <f>$I$7</f>
        <v>Aug.</v>
      </c>
      <c r="J220" s="106" t="str">
        <f>$J$7</f>
        <v>Sep.</v>
      </c>
      <c r="K220" s="106" t="str">
        <f>$K$7</f>
        <v>Oct.</v>
      </c>
      <c r="L220" s="106" t="str">
        <f>$L$7</f>
        <v>Nov.</v>
      </c>
      <c r="M220" s="106" t="str">
        <f>$M$7</f>
        <v>Dec.</v>
      </c>
      <c r="N220" s="243" t="s">
        <v>84</v>
      </c>
      <c r="O220" s="98"/>
    </row>
    <row r="221" spans="1:15" ht="13.8" customHeight="1">
      <c r="A221" s="108">
        <f>$A$7</f>
        <v>2018</v>
      </c>
      <c r="B221" s="294" t="str">
        <f aca="true" t="shared" si="76" ref="B221:M221">IF(ISBLANK(B9),"",B9)</f>
        <v/>
      </c>
      <c r="C221" s="294" t="str">
        <f t="shared" si="76"/>
        <v/>
      </c>
      <c r="D221" s="294" t="str">
        <f t="shared" si="76"/>
        <v/>
      </c>
      <c r="E221" s="294" t="str">
        <f t="shared" si="76"/>
        <v/>
      </c>
      <c r="F221" s="294" t="str">
        <f t="shared" si="76"/>
        <v/>
      </c>
      <c r="G221" s="294" t="str">
        <f t="shared" si="76"/>
        <v/>
      </c>
      <c r="H221" s="294" t="str">
        <f t="shared" si="76"/>
        <v/>
      </c>
      <c r="I221" s="294" t="str">
        <f t="shared" si="76"/>
        <v/>
      </c>
      <c r="J221" s="294" t="str">
        <f t="shared" si="76"/>
        <v/>
      </c>
      <c r="K221" s="294" t="str">
        <f t="shared" si="76"/>
        <v/>
      </c>
      <c r="L221" s="294" t="str">
        <f t="shared" si="76"/>
        <v/>
      </c>
      <c r="M221" s="295" t="str">
        <f t="shared" si="76"/>
        <v/>
      </c>
      <c r="N221" s="273" t="str">
        <f>N9</f>
        <v/>
      </c>
      <c r="O221" s="99"/>
    </row>
    <row r="222" spans="1:15" ht="13.8" customHeight="1">
      <c r="A222" s="109">
        <f>$A$28</f>
        <v>2017</v>
      </c>
      <c r="B222" s="296" t="str">
        <f aca="true" t="shared" si="77" ref="B222:M222">IF(ISBLANK(B30),"",B30)</f>
        <v/>
      </c>
      <c r="C222" s="296" t="str">
        <f t="shared" si="77"/>
        <v/>
      </c>
      <c r="D222" s="296" t="str">
        <f t="shared" si="77"/>
        <v/>
      </c>
      <c r="E222" s="296" t="str">
        <f t="shared" si="77"/>
        <v/>
      </c>
      <c r="F222" s="296" t="str">
        <f t="shared" si="77"/>
        <v/>
      </c>
      <c r="G222" s="296" t="str">
        <f t="shared" si="77"/>
        <v/>
      </c>
      <c r="H222" s="296" t="str">
        <f t="shared" si="77"/>
        <v/>
      </c>
      <c r="I222" s="296" t="str">
        <f t="shared" si="77"/>
        <v/>
      </c>
      <c r="J222" s="296" t="str">
        <f t="shared" si="77"/>
        <v/>
      </c>
      <c r="K222" s="296" t="str">
        <f t="shared" si="77"/>
        <v/>
      </c>
      <c r="L222" s="296" t="str">
        <f t="shared" si="77"/>
        <v/>
      </c>
      <c r="M222" s="297" t="str">
        <f t="shared" si="77"/>
        <v/>
      </c>
      <c r="N222" s="273" t="str">
        <f>N30</f>
        <v/>
      </c>
      <c r="O222" s="99"/>
    </row>
    <row r="223" spans="1:15" ht="13.8" customHeight="1">
      <c r="A223" s="109">
        <f>$A$53</f>
        <v>2016</v>
      </c>
      <c r="B223" s="296" t="str">
        <f aca="true" t="shared" si="78" ref="B223:M223">IF(ISBLANK(B55),"",B55)</f>
        <v/>
      </c>
      <c r="C223" s="296" t="str">
        <f t="shared" si="78"/>
        <v/>
      </c>
      <c r="D223" s="296" t="str">
        <f t="shared" si="78"/>
        <v/>
      </c>
      <c r="E223" s="296" t="str">
        <f t="shared" si="78"/>
        <v/>
      </c>
      <c r="F223" s="296" t="str">
        <f t="shared" si="78"/>
        <v/>
      </c>
      <c r="G223" s="296" t="str">
        <f t="shared" si="78"/>
        <v/>
      </c>
      <c r="H223" s="296" t="str">
        <f t="shared" si="78"/>
        <v/>
      </c>
      <c r="I223" s="296" t="str">
        <f t="shared" si="78"/>
        <v/>
      </c>
      <c r="J223" s="296" t="str">
        <f t="shared" si="78"/>
        <v/>
      </c>
      <c r="K223" s="296" t="str">
        <f t="shared" si="78"/>
        <v/>
      </c>
      <c r="L223" s="296" t="str">
        <f t="shared" si="78"/>
        <v/>
      </c>
      <c r="M223" s="297" t="str">
        <f t="shared" si="78"/>
        <v/>
      </c>
      <c r="N223" s="273" t="str">
        <f>N55</f>
        <v/>
      </c>
      <c r="O223" s="99"/>
    </row>
    <row r="224" spans="1:15" ht="13.8" customHeight="1" thickBot="1">
      <c r="A224" s="110">
        <f>$A$74</f>
        <v>2015</v>
      </c>
      <c r="B224" s="298" t="str">
        <f aca="true" t="shared" si="79" ref="B224:M224">IF(ISBLANK(B76),"",B76)</f>
        <v/>
      </c>
      <c r="C224" s="298" t="str">
        <f t="shared" si="79"/>
        <v/>
      </c>
      <c r="D224" s="298" t="str">
        <f t="shared" si="79"/>
        <v/>
      </c>
      <c r="E224" s="298" t="str">
        <f t="shared" si="79"/>
        <v/>
      </c>
      <c r="F224" s="298" t="str">
        <f t="shared" si="79"/>
        <v/>
      </c>
      <c r="G224" s="298" t="str">
        <f t="shared" si="79"/>
        <v/>
      </c>
      <c r="H224" s="298" t="str">
        <f t="shared" si="79"/>
        <v/>
      </c>
      <c r="I224" s="298" t="str">
        <f t="shared" si="79"/>
        <v/>
      </c>
      <c r="J224" s="298" t="str">
        <f t="shared" si="79"/>
        <v/>
      </c>
      <c r="K224" s="298" t="str">
        <f t="shared" si="79"/>
        <v/>
      </c>
      <c r="L224" s="298" t="str">
        <f t="shared" si="79"/>
        <v/>
      </c>
      <c r="M224" s="299" t="str">
        <f t="shared" si="79"/>
        <v/>
      </c>
      <c r="N224" s="274" t="str">
        <f>N76</f>
        <v/>
      </c>
      <c r="O224" s="99"/>
    </row>
    <row r="225" spans="1:15" ht="13.8" customHeight="1" thickBot="1" thickTop="1">
      <c r="A225" s="574" t="str">
        <f>$A$205</f>
        <v>Year-over-Year Volume Changes</v>
      </c>
      <c r="B225" s="575"/>
      <c r="C225" s="575"/>
      <c r="D225" s="575"/>
      <c r="E225" s="575"/>
      <c r="F225" s="575"/>
      <c r="G225" s="575"/>
      <c r="H225" s="575"/>
      <c r="I225" s="575"/>
      <c r="J225" s="575"/>
      <c r="K225" s="575"/>
      <c r="L225" s="575"/>
      <c r="M225" s="575"/>
      <c r="N225" s="575"/>
      <c r="O225" s="576"/>
    </row>
    <row r="226" spans="1:15" ht="13.8" customHeight="1" thickTop="1">
      <c r="A226" s="105" t="s">
        <v>36</v>
      </c>
      <c r="B226" s="106" t="str">
        <f>$B$7</f>
        <v>Jan.</v>
      </c>
      <c r="C226" s="106" t="str">
        <f>$C$7</f>
        <v>Feb.</v>
      </c>
      <c r="D226" s="106" t="str">
        <f>$D$7</f>
        <v>Mar.</v>
      </c>
      <c r="E226" s="106" t="str">
        <f>$E$7</f>
        <v>Apr.</v>
      </c>
      <c r="F226" s="106" t="str">
        <f>$F$7</f>
        <v>May</v>
      </c>
      <c r="G226" s="106" t="str">
        <f>$G$7</f>
        <v>Jun.</v>
      </c>
      <c r="H226" s="106" t="str">
        <f>$H$7</f>
        <v>Jul.</v>
      </c>
      <c r="I226" s="106" t="str">
        <f>$I$7</f>
        <v>Aug.</v>
      </c>
      <c r="J226" s="106" t="str">
        <f>$J$7</f>
        <v>Sep.</v>
      </c>
      <c r="K226" s="106" t="str">
        <f>$K$7</f>
        <v>Oct.</v>
      </c>
      <c r="L226" s="106" t="str">
        <f>$L$7</f>
        <v>Nov.</v>
      </c>
      <c r="M226" s="106" t="str">
        <f>$M$7</f>
        <v>Dec.</v>
      </c>
      <c r="N226" s="107" t="s">
        <v>92</v>
      </c>
      <c r="O226" s="245" t="s">
        <v>83</v>
      </c>
    </row>
    <row r="227" spans="1:15" ht="13.8" customHeight="1">
      <c r="A227" s="108" t="str">
        <f>CONCATENATE(A222," to ",A221)</f>
        <v>2017 to 2018</v>
      </c>
      <c r="B227" s="111" t="str">
        <f aca="true" t="shared" si="80" ref="B227:M229">IF(ISERROR((B221-B222)/B222),"",(B221-B222)/B222)</f>
        <v/>
      </c>
      <c r="C227" s="111" t="str">
        <f t="shared" si="80"/>
        <v/>
      </c>
      <c r="D227" s="111" t="str">
        <f t="shared" si="80"/>
        <v/>
      </c>
      <c r="E227" s="111" t="str">
        <f t="shared" si="80"/>
        <v/>
      </c>
      <c r="F227" s="111" t="str">
        <f t="shared" si="80"/>
        <v/>
      </c>
      <c r="G227" s="111" t="str">
        <f t="shared" si="80"/>
        <v/>
      </c>
      <c r="H227" s="111" t="str">
        <f t="shared" si="80"/>
        <v/>
      </c>
      <c r="I227" s="111" t="str">
        <f t="shared" si="80"/>
        <v/>
      </c>
      <c r="J227" s="111" t="str">
        <f t="shared" si="80"/>
        <v/>
      </c>
      <c r="K227" s="111" t="str">
        <f t="shared" si="80"/>
        <v/>
      </c>
      <c r="L227" s="111" t="str">
        <f t="shared" si="80"/>
        <v/>
      </c>
      <c r="M227" s="112" t="str">
        <f t="shared" si="80"/>
        <v/>
      </c>
      <c r="N227" s="103" t="str">
        <f>IF(ISERROR((AVERAGE(B227:M227))/12*COUNT(B227:M227)),"",(AVERAGE(B227:M227))/12*COUNT(B227:M227))</f>
        <v/>
      </c>
      <c r="O227" s="100"/>
    </row>
    <row r="228" spans="1:15" ht="13.8" customHeight="1">
      <c r="A228" s="109" t="str">
        <f>CONCATENATE(A223," to ",A222)</f>
        <v>2016 to 2017</v>
      </c>
      <c r="B228" s="113" t="str">
        <f t="shared" si="80"/>
        <v/>
      </c>
      <c r="C228" s="113" t="str">
        <f t="shared" si="80"/>
        <v/>
      </c>
      <c r="D228" s="113" t="str">
        <f t="shared" si="80"/>
        <v/>
      </c>
      <c r="E228" s="113" t="str">
        <f t="shared" si="80"/>
        <v/>
      </c>
      <c r="F228" s="113" t="str">
        <f t="shared" si="80"/>
        <v/>
      </c>
      <c r="G228" s="113" t="str">
        <f t="shared" si="80"/>
        <v/>
      </c>
      <c r="H228" s="113" t="str">
        <f t="shared" si="80"/>
        <v/>
      </c>
      <c r="I228" s="113" t="str">
        <f t="shared" si="80"/>
        <v/>
      </c>
      <c r="J228" s="113" t="str">
        <f t="shared" si="80"/>
        <v/>
      </c>
      <c r="K228" s="113" t="str">
        <f t="shared" si="80"/>
        <v/>
      </c>
      <c r="L228" s="113" t="str">
        <f t="shared" si="80"/>
        <v/>
      </c>
      <c r="M228" s="114" t="str">
        <f t="shared" si="80"/>
        <v/>
      </c>
      <c r="N228" s="103" t="str">
        <f>IF(ISERROR((AVERAGE(B228:M228))/12*COUNT(B228:M228)),"",(AVERAGE(B228:M228))/12*COUNT(B228:M228))</f>
        <v/>
      </c>
      <c r="O228" s="100"/>
    </row>
    <row r="229" spans="1:15" ht="13.8" customHeight="1" thickBot="1">
      <c r="A229" s="110" t="str">
        <f>CONCATENATE(A224," to ",A223)</f>
        <v>2015 to 2016</v>
      </c>
      <c r="B229" s="115" t="str">
        <f t="shared" si="80"/>
        <v/>
      </c>
      <c r="C229" s="115" t="str">
        <f t="shared" si="80"/>
        <v/>
      </c>
      <c r="D229" s="115" t="str">
        <f t="shared" si="80"/>
        <v/>
      </c>
      <c r="E229" s="115" t="str">
        <f t="shared" si="80"/>
        <v/>
      </c>
      <c r="F229" s="115" t="str">
        <f t="shared" si="80"/>
        <v/>
      </c>
      <c r="G229" s="115" t="str">
        <f t="shared" si="80"/>
        <v/>
      </c>
      <c r="H229" s="115" t="str">
        <f t="shared" si="80"/>
        <v/>
      </c>
      <c r="I229" s="115" t="str">
        <f t="shared" si="80"/>
        <v/>
      </c>
      <c r="J229" s="115" t="str">
        <f t="shared" si="80"/>
        <v/>
      </c>
      <c r="K229" s="115" t="str">
        <f t="shared" si="80"/>
        <v/>
      </c>
      <c r="L229" s="115" t="str">
        <f t="shared" si="80"/>
        <v/>
      </c>
      <c r="M229" s="116" t="str">
        <f t="shared" si="80"/>
        <v/>
      </c>
      <c r="N229" s="249" t="str">
        <f>IF(ISERROR((AVERAGE(B229:M229))/12*COUNT(B229:M229)),"",(AVERAGE(B229:M229))/12*COUNT(B229:M229))</f>
        <v/>
      </c>
      <c r="O229" s="100"/>
    </row>
    <row r="230" spans="1:15" ht="13.8" customHeight="1" thickBot="1" thickTop="1">
      <c r="A230" s="577" t="s">
        <v>14</v>
      </c>
      <c r="B230" s="578"/>
      <c r="C230" s="102">
        <f>COUNTIF(B221:M224,"&gt;0")</f>
        <v>0</v>
      </c>
      <c r="D230" s="578" t="s">
        <v>15</v>
      </c>
      <c r="E230" s="578"/>
      <c r="F230" s="578"/>
      <c r="G230" s="102">
        <f>COUNT(B227:M229)</f>
        <v>0</v>
      </c>
      <c r="H230" s="578"/>
      <c r="I230" s="578"/>
      <c r="J230" s="104"/>
      <c r="K230" s="578" t="s">
        <v>76</v>
      </c>
      <c r="L230" s="579"/>
      <c r="M230" s="579"/>
      <c r="N230" s="248">
        <f>SUM(N227:N229)</f>
        <v>0</v>
      </c>
      <c r="O230" s="244"/>
    </row>
    <row r="231" spans="1:15" ht="13.8" customHeight="1" thickBot="1" thickTop="1">
      <c r="A231" s="639"/>
      <c r="B231" s="640"/>
      <c r="C231" s="640"/>
      <c r="D231" s="640"/>
      <c r="E231" s="640"/>
      <c r="F231" s="640"/>
      <c r="G231" s="640"/>
      <c r="H231" s="640"/>
      <c r="I231" s="640"/>
      <c r="J231" s="640"/>
      <c r="K231" s="640"/>
      <c r="L231" s="640"/>
      <c r="M231" s="640"/>
      <c r="N231" s="640"/>
      <c r="O231" s="640"/>
    </row>
    <row r="232" spans="1:15" ht="13.8" customHeight="1" thickTop="1">
      <c r="A232" s="571" t="str">
        <f>$A$10</f>
        <v>WATs On Shift (daily average)</v>
      </c>
      <c r="B232" s="572"/>
      <c r="C232" s="572"/>
      <c r="D232" s="572"/>
      <c r="E232" s="572"/>
      <c r="F232" s="572"/>
      <c r="G232" s="572"/>
      <c r="H232" s="572"/>
      <c r="I232" s="572"/>
      <c r="J232" s="572"/>
      <c r="K232" s="572"/>
      <c r="L232" s="572"/>
      <c r="M232" s="572"/>
      <c r="N232" s="572"/>
      <c r="O232" s="573"/>
    </row>
    <row r="233" spans="1:15" ht="13.8" customHeight="1" thickBot="1">
      <c r="A233" s="574" t="str">
        <f>$A$197</f>
        <v>Monthly and Yearly Trips</v>
      </c>
      <c r="B233" s="575"/>
      <c r="C233" s="575"/>
      <c r="D233" s="575"/>
      <c r="E233" s="575"/>
      <c r="F233" s="575"/>
      <c r="G233" s="575"/>
      <c r="H233" s="575"/>
      <c r="I233" s="575"/>
      <c r="J233" s="575"/>
      <c r="K233" s="575"/>
      <c r="L233" s="575"/>
      <c r="M233" s="575"/>
      <c r="N233" s="575"/>
      <c r="O233" s="576"/>
    </row>
    <row r="234" spans="1:15" ht="13.8" customHeight="1" thickTop="1">
      <c r="A234" s="105" t="s">
        <v>129</v>
      </c>
      <c r="B234" s="106" t="str">
        <f>$B$7</f>
        <v>Jan.</v>
      </c>
      <c r="C234" s="106" t="str">
        <f>$C$7</f>
        <v>Feb.</v>
      </c>
      <c r="D234" s="106" t="str">
        <f>$D$7</f>
        <v>Mar.</v>
      </c>
      <c r="E234" s="106" t="str">
        <f>$E$7</f>
        <v>Apr.</v>
      </c>
      <c r="F234" s="106" t="str">
        <f>$F$7</f>
        <v>May</v>
      </c>
      <c r="G234" s="106" t="str">
        <f>$G$7</f>
        <v>Jun.</v>
      </c>
      <c r="H234" s="106" t="str">
        <f>$H$7</f>
        <v>Jul.</v>
      </c>
      <c r="I234" s="106" t="str">
        <f>$I$7</f>
        <v>Aug.</v>
      </c>
      <c r="J234" s="106" t="str">
        <f>$J$7</f>
        <v>Sep.</v>
      </c>
      <c r="K234" s="106" t="str">
        <f>$K$7</f>
        <v>Oct.</v>
      </c>
      <c r="L234" s="106" t="str">
        <f>$L$7</f>
        <v>Nov.</v>
      </c>
      <c r="M234" s="106" t="str">
        <f>$M$7</f>
        <v>Dec.</v>
      </c>
      <c r="N234" s="243" t="str">
        <f>$N$220</f>
        <v>12 Mo. Avg.</v>
      </c>
      <c r="O234" s="98"/>
    </row>
    <row r="235" spans="1:15" ht="13.8" customHeight="1">
      <c r="A235" s="108">
        <f>$A$7</f>
        <v>2018</v>
      </c>
      <c r="B235" s="294" t="str">
        <f aca="true" t="shared" si="81" ref="B235:M235">IF(ISBLANK(B10),"",B10)</f>
        <v/>
      </c>
      <c r="C235" s="294" t="str">
        <f t="shared" si="81"/>
        <v/>
      </c>
      <c r="D235" s="294" t="str">
        <f t="shared" si="81"/>
        <v/>
      </c>
      <c r="E235" s="294" t="str">
        <f t="shared" si="81"/>
        <v/>
      </c>
      <c r="F235" s="294" t="str">
        <f t="shared" si="81"/>
        <v/>
      </c>
      <c r="G235" s="294" t="str">
        <f t="shared" si="81"/>
        <v/>
      </c>
      <c r="H235" s="294" t="str">
        <f t="shared" si="81"/>
        <v/>
      </c>
      <c r="I235" s="294" t="str">
        <f t="shared" si="81"/>
        <v/>
      </c>
      <c r="J235" s="294" t="str">
        <f t="shared" si="81"/>
        <v/>
      </c>
      <c r="K235" s="294" t="str">
        <f t="shared" si="81"/>
        <v/>
      </c>
      <c r="L235" s="294" t="str">
        <f t="shared" si="81"/>
        <v/>
      </c>
      <c r="M235" s="295" t="str">
        <f t="shared" si="81"/>
        <v/>
      </c>
      <c r="N235" s="273" t="str">
        <f>N10</f>
        <v/>
      </c>
      <c r="O235" s="99"/>
    </row>
    <row r="236" spans="1:15" ht="13.8" customHeight="1">
      <c r="A236" s="109">
        <f>$A$28</f>
        <v>2017</v>
      </c>
      <c r="B236" s="296" t="str">
        <f aca="true" t="shared" si="82" ref="B236:M236">IF(ISBLANK(B31),"",B31)</f>
        <v/>
      </c>
      <c r="C236" s="296" t="str">
        <f t="shared" si="82"/>
        <v/>
      </c>
      <c r="D236" s="296" t="str">
        <f t="shared" si="82"/>
        <v/>
      </c>
      <c r="E236" s="296" t="str">
        <f t="shared" si="82"/>
        <v/>
      </c>
      <c r="F236" s="296" t="str">
        <f t="shared" si="82"/>
        <v/>
      </c>
      <c r="G236" s="296" t="str">
        <f t="shared" si="82"/>
        <v/>
      </c>
      <c r="H236" s="296" t="str">
        <f t="shared" si="82"/>
        <v/>
      </c>
      <c r="I236" s="296" t="str">
        <f t="shared" si="82"/>
        <v/>
      </c>
      <c r="J236" s="296" t="str">
        <f t="shared" si="82"/>
        <v/>
      </c>
      <c r="K236" s="296" t="str">
        <f t="shared" si="82"/>
        <v/>
      </c>
      <c r="L236" s="296" t="str">
        <f t="shared" si="82"/>
        <v/>
      </c>
      <c r="M236" s="297" t="str">
        <f t="shared" si="82"/>
        <v/>
      </c>
      <c r="N236" s="273" t="str">
        <f>N31</f>
        <v/>
      </c>
      <c r="O236" s="99"/>
    </row>
    <row r="237" spans="1:15" ht="13.8" customHeight="1">
      <c r="A237" s="109">
        <f>$A$53</f>
        <v>2016</v>
      </c>
      <c r="B237" s="296" t="str">
        <f aca="true" t="shared" si="83" ref="B237:M237">IF(ISBLANK(B56),"",B56)</f>
        <v/>
      </c>
      <c r="C237" s="296" t="str">
        <f t="shared" si="83"/>
        <v/>
      </c>
      <c r="D237" s="296" t="str">
        <f t="shared" si="83"/>
        <v/>
      </c>
      <c r="E237" s="296" t="str">
        <f t="shared" si="83"/>
        <v/>
      </c>
      <c r="F237" s="296" t="str">
        <f t="shared" si="83"/>
        <v/>
      </c>
      <c r="G237" s="296" t="str">
        <f t="shared" si="83"/>
        <v/>
      </c>
      <c r="H237" s="296" t="str">
        <f t="shared" si="83"/>
        <v/>
      </c>
      <c r="I237" s="296" t="str">
        <f t="shared" si="83"/>
        <v/>
      </c>
      <c r="J237" s="296" t="str">
        <f t="shared" si="83"/>
        <v/>
      </c>
      <c r="K237" s="296" t="str">
        <f t="shared" si="83"/>
        <v/>
      </c>
      <c r="L237" s="296" t="str">
        <f t="shared" si="83"/>
        <v/>
      </c>
      <c r="M237" s="297" t="str">
        <f t="shared" si="83"/>
        <v/>
      </c>
      <c r="N237" s="273" t="str">
        <f>N56</f>
        <v/>
      </c>
      <c r="O237" s="99"/>
    </row>
    <row r="238" spans="1:15" ht="13.8" customHeight="1" thickBot="1">
      <c r="A238" s="110">
        <f>$A$74</f>
        <v>2015</v>
      </c>
      <c r="B238" s="298" t="str">
        <f aca="true" t="shared" si="84" ref="B238:M238">IF(ISBLANK(B77),"",B77)</f>
        <v/>
      </c>
      <c r="C238" s="298" t="str">
        <f t="shared" si="84"/>
        <v/>
      </c>
      <c r="D238" s="298" t="str">
        <f t="shared" si="84"/>
        <v/>
      </c>
      <c r="E238" s="298" t="str">
        <f t="shared" si="84"/>
        <v/>
      </c>
      <c r="F238" s="298" t="str">
        <f t="shared" si="84"/>
        <v/>
      </c>
      <c r="G238" s="298" t="str">
        <f t="shared" si="84"/>
        <v/>
      </c>
      <c r="H238" s="298" t="str">
        <f t="shared" si="84"/>
        <v/>
      </c>
      <c r="I238" s="298" t="str">
        <f t="shared" si="84"/>
        <v/>
      </c>
      <c r="J238" s="298" t="str">
        <f t="shared" si="84"/>
        <v/>
      </c>
      <c r="K238" s="298" t="str">
        <f t="shared" si="84"/>
        <v/>
      </c>
      <c r="L238" s="298" t="str">
        <f t="shared" si="84"/>
        <v/>
      </c>
      <c r="M238" s="299" t="str">
        <f t="shared" si="84"/>
        <v/>
      </c>
      <c r="N238" s="274" t="str">
        <f>N77</f>
        <v/>
      </c>
      <c r="O238" s="99"/>
    </row>
    <row r="239" spans="1:15" ht="13.8" customHeight="1" thickBot="1" thickTop="1">
      <c r="A239" s="574" t="str">
        <f>$A$205</f>
        <v>Year-over-Year Volume Changes</v>
      </c>
      <c r="B239" s="575"/>
      <c r="C239" s="575"/>
      <c r="D239" s="575"/>
      <c r="E239" s="575"/>
      <c r="F239" s="575"/>
      <c r="G239" s="575"/>
      <c r="H239" s="575"/>
      <c r="I239" s="575"/>
      <c r="J239" s="575"/>
      <c r="K239" s="575"/>
      <c r="L239" s="575"/>
      <c r="M239" s="575"/>
      <c r="N239" s="575"/>
      <c r="O239" s="576"/>
    </row>
    <row r="240" spans="1:15" ht="13.8" customHeight="1" thickTop="1">
      <c r="A240" s="105" t="s">
        <v>36</v>
      </c>
      <c r="B240" s="106" t="str">
        <f>$B$7</f>
        <v>Jan.</v>
      </c>
      <c r="C240" s="106" t="str">
        <f>$C$7</f>
        <v>Feb.</v>
      </c>
      <c r="D240" s="106" t="str">
        <f>$D$7</f>
        <v>Mar.</v>
      </c>
      <c r="E240" s="106" t="str">
        <f>$E$7</f>
        <v>Apr.</v>
      </c>
      <c r="F240" s="106" t="str">
        <f>$F$7</f>
        <v>May</v>
      </c>
      <c r="G240" s="106" t="str">
        <f>$G$7</f>
        <v>Jun.</v>
      </c>
      <c r="H240" s="106" t="str">
        <f>$H$7</f>
        <v>Jul.</v>
      </c>
      <c r="I240" s="106" t="str">
        <f>$I$7</f>
        <v>Aug.</v>
      </c>
      <c r="J240" s="106" t="str">
        <f>$J$7</f>
        <v>Sep.</v>
      </c>
      <c r="K240" s="106" t="str">
        <f>$K$7</f>
        <v>Oct.</v>
      </c>
      <c r="L240" s="106" t="str">
        <f>$L$7</f>
        <v>Nov.</v>
      </c>
      <c r="M240" s="106" t="str">
        <f>$M$7</f>
        <v>Dec.</v>
      </c>
      <c r="N240" s="107" t="str">
        <f>N226</f>
        <v>Changes*</v>
      </c>
      <c r="O240" s="245" t="str">
        <f aca="true" t="shared" si="85" ref="O240">O226</f>
        <v>*weighted</v>
      </c>
    </row>
    <row r="241" spans="1:15" ht="13.8" customHeight="1">
      <c r="A241" s="108" t="str">
        <f>CONCATENATE(A236," to ",A235)</f>
        <v>2017 to 2018</v>
      </c>
      <c r="B241" s="111" t="str">
        <f aca="true" t="shared" si="86" ref="B241:M243">IF(ISERROR((B235-B236)/B236),"",(B235-B236)/B236)</f>
        <v/>
      </c>
      <c r="C241" s="111" t="str">
        <f t="shared" si="86"/>
        <v/>
      </c>
      <c r="D241" s="111" t="str">
        <f t="shared" si="86"/>
        <v/>
      </c>
      <c r="E241" s="111" t="str">
        <f t="shared" si="86"/>
        <v/>
      </c>
      <c r="F241" s="111" t="str">
        <f t="shared" si="86"/>
        <v/>
      </c>
      <c r="G241" s="111" t="str">
        <f t="shared" si="86"/>
        <v/>
      </c>
      <c r="H241" s="111" t="str">
        <f t="shared" si="86"/>
        <v/>
      </c>
      <c r="I241" s="111" t="str">
        <f t="shared" si="86"/>
        <v/>
      </c>
      <c r="J241" s="111" t="str">
        <f t="shared" si="86"/>
        <v/>
      </c>
      <c r="K241" s="111" t="str">
        <f t="shared" si="86"/>
        <v/>
      </c>
      <c r="L241" s="111" t="str">
        <f t="shared" si="86"/>
        <v/>
      </c>
      <c r="M241" s="112" t="str">
        <f t="shared" si="86"/>
        <v/>
      </c>
      <c r="N241" s="103" t="str">
        <f>IF(ISERROR((AVERAGE(B241:M241))/12*COUNT(B241:M241)),"",(AVERAGE(B241:M241))/12*COUNT(B241:M241))</f>
        <v/>
      </c>
      <c r="O241" s="100"/>
    </row>
    <row r="242" spans="1:15" ht="13.8" customHeight="1">
      <c r="A242" s="109" t="str">
        <f>CONCATENATE(A237," to ",A236)</f>
        <v>2016 to 2017</v>
      </c>
      <c r="B242" s="113" t="str">
        <f t="shared" si="86"/>
        <v/>
      </c>
      <c r="C242" s="113" t="str">
        <f t="shared" si="86"/>
        <v/>
      </c>
      <c r="D242" s="113" t="str">
        <f t="shared" si="86"/>
        <v/>
      </c>
      <c r="E242" s="113" t="str">
        <f t="shared" si="86"/>
        <v/>
      </c>
      <c r="F242" s="113" t="str">
        <f t="shared" si="86"/>
        <v/>
      </c>
      <c r="G242" s="113" t="str">
        <f t="shared" si="86"/>
        <v/>
      </c>
      <c r="H242" s="113" t="str">
        <f t="shared" si="86"/>
        <v/>
      </c>
      <c r="I242" s="113" t="str">
        <f t="shared" si="86"/>
        <v/>
      </c>
      <c r="J242" s="113" t="str">
        <f t="shared" si="86"/>
        <v/>
      </c>
      <c r="K242" s="113" t="str">
        <f t="shared" si="86"/>
        <v/>
      </c>
      <c r="L242" s="113" t="str">
        <f t="shared" si="86"/>
        <v/>
      </c>
      <c r="M242" s="114" t="str">
        <f t="shared" si="86"/>
        <v/>
      </c>
      <c r="N242" s="103" t="str">
        <f>IF(ISERROR((AVERAGE(B242:M242))/12*COUNT(B242:M242)),"",(AVERAGE(B242:M242))/12*COUNT(B242:M242))</f>
        <v/>
      </c>
      <c r="O242" s="100"/>
    </row>
    <row r="243" spans="1:15" ht="13.8" customHeight="1" thickBot="1">
      <c r="A243" s="110" t="str">
        <f>CONCATENATE(A238," to ",A237)</f>
        <v>2015 to 2016</v>
      </c>
      <c r="B243" s="115" t="str">
        <f t="shared" si="86"/>
        <v/>
      </c>
      <c r="C243" s="115" t="str">
        <f t="shared" si="86"/>
        <v/>
      </c>
      <c r="D243" s="115" t="str">
        <f t="shared" si="86"/>
        <v/>
      </c>
      <c r="E243" s="115" t="str">
        <f t="shared" si="86"/>
        <v/>
      </c>
      <c r="F243" s="115" t="str">
        <f t="shared" si="86"/>
        <v/>
      </c>
      <c r="G243" s="115" t="str">
        <f t="shared" si="86"/>
        <v/>
      </c>
      <c r="H243" s="115" t="str">
        <f t="shared" si="86"/>
        <v/>
      </c>
      <c r="I243" s="115" t="str">
        <f t="shared" si="86"/>
        <v/>
      </c>
      <c r="J243" s="115" t="str">
        <f t="shared" si="86"/>
        <v/>
      </c>
      <c r="K243" s="115" t="str">
        <f t="shared" si="86"/>
        <v/>
      </c>
      <c r="L243" s="115" t="str">
        <f t="shared" si="86"/>
        <v/>
      </c>
      <c r="M243" s="115" t="str">
        <f t="shared" si="86"/>
        <v/>
      </c>
      <c r="N243" s="249" t="str">
        <f>IF(ISERROR((AVERAGE(B243:M243))/12*COUNT(B243:M243)),"",(AVERAGE(B243:M243))/12*COUNT(B243:M243))</f>
        <v/>
      </c>
      <c r="O243" s="100"/>
    </row>
    <row r="244" spans="1:15" ht="13.8" customHeight="1" thickBot="1" thickTop="1">
      <c r="A244" s="577" t="s">
        <v>14</v>
      </c>
      <c r="B244" s="578"/>
      <c r="C244" s="102">
        <f>COUNTIF(B235:M238,"&gt;0")</f>
        <v>0</v>
      </c>
      <c r="D244" s="578" t="s">
        <v>15</v>
      </c>
      <c r="E244" s="578"/>
      <c r="F244" s="578"/>
      <c r="G244" s="102">
        <f>COUNT(B241:M243)</f>
        <v>0</v>
      </c>
      <c r="H244" s="578"/>
      <c r="I244" s="578"/>
      <c r="J244" s="104"/>
      <c r="K244" s="578" t="s">
        <v>44</v>
      </c>
      <c r="L244" s="579"/>
      <c r="M244" s="579"/>
      <c r="N244" s="248">
        <f>SUM(N241:N243)</f>
        <v>0</v>
      </c>
      <c r="O244" s="101"/>
    </row>
    <row r="245" spans="1:15" ht="13.8" customHeight="1" thickTop="1">
      <c r="A245" s="639"/>
      <c r="B245" s="640"/>
      <c r="C245" s="640"/>
      <c r="D245" s="640"/>
      <c r="E245" s="640"/>
      <c r="F245" s="640"/>
      <c r="G245" s="640"/>
      <c r="H245" s="640"/>
      <c r="I245" s="640"/>
      <c r="J245" s="640"/>
      <c r="K245" s="640"/>
      <c r="L245" s="640"/>
      <c r="M245" s="640"/>
      <c r="N245" s="640"/>
      <c r="O245" s="640"/>
    </row>
    <row r="246" spans="1:15" ht="6" customHeight="1">
      <c r="A246" s="347"/>
      <c r="B246" s="347"/>
      <c r="C246" s="347"/>
      <c r="D246" s="347"/>
      <c r="E246" s="347"/>
      <c r="F246" s="347"/>
      <c r="G246" s="347"/>
      <c r="H246" s="347"/>
      <c r="I246" s="347"/>
      <c r="J246" s="347"/>
      <c r="K246" s="347"/>
      <c r="L246" s="347"/>
      <c r="M246" s="347"/>
      <c r="N246" s="347"/>
      <c r="O246" s="348"/>
    </row>
    <row r="247" spans="1:15" ht="13.8" customHeight="1">
      <c r="A247" s="349" t="s">
        <v>119</v>
      </c>
      <c r="B247" s="347"/>
      <c r="C247" s="347"/>
      <c r="D247" s="347"/>
      <c r="E247" s="347"/>
      <c r="F247" s="347"/>
      <c r="G247" s="350" t="s">
        <v>101</v>
      </c>
      <c r="H247" s="347"/>
      <c r="I247" s="347"/>
      <c r="J247" s="347"/>
      <c r="K247" s="347"/>
      <c r="L247" s="347"/>
      <c r="M247" s="347"/>
      <c r="N247" s="347"/>
      <c r="O247" s="351" t="str">
        <f>$O$3</f>
        <v>wheelchair accessible taxis (WATs) only</v>
      </c>
    </row>
    <row r="248" spans="1:15" ht="7.8" customHeight="1" thickBot="1">
      <c r="A248" s="347"/>
      <c r="B248" s="347"/>
      <c r="C248" s="347"/>
      <c r="D248" s="347"/>
      <c r="E248" s="347"/>
      <c r="F248" s="347"/>
      <c r="G248" s="347"/>
      <c r="H248" s="347"/>
      <c r="I248" s="347"/>
      <c r="J248" s="347"/>
      <c r="K248" s="347"/>
      <c r="L248" s="347"/>
      <c r="M248" s="347"/>
      <c r="N248" s="347"/>
      <c r="O248" s="348"/>
    </row>
    <row r="249" spans="1:15" ht="13.8" customHeight="1" thickBot="1">
      <c r="A249" s="334" t="s">
        <v>12</v>
      </c>
      <c r="B249" s="563" t="str">
        <f>'A  Applicant Info'!$E$3</f>
        <v>XYZ Taxi Ltd.</v>
      </c>
      <c r="C249" s="564"/>
      <c r="D249" s="564"/>
      <c r="E249" s="564"/>
      <c r="F249" s="564"/>
      <c r="G249" s="565"/>
      <c r="H249" s="352"/>
      <c r="I249" s="353"/>
      <c r="J249" s="337" t="s">
        <v>13</v>
      </c>
      <c r="K249" s="563">
        <f>'A  Applicant Info'!$L$3</f>
        <v>1</v>
      </c>
      <c r="L249" s="564"/>
      <c r="M249" s="564"/>
      <c r="N249" s="565"/>
      <c r="O249" s="352"/>
    </row>
    <row r="250" spans="1:15" ht="6" customHeight="1" thickBot="1">
      <c r="A250" s="338"/>
      <c r="B250" s="354"/>
      <c r="C250" s="354"/>
      <c r="D250" s="354"/>
      <c r="E250" s="354"/>
      <c r="F250" s="354"/>
      <c r="G250" s="354"/>
      <c r="H250" s="354"/>
      <c r="I250" s="354"/>
      <c r="J250" s="353"/>
      <c r="K250" s="353"/>
      <c r="L250" s="353"/>
      <c r="M250" s="353"/>
      <c r="N250" s="353"/>
      <c r="O250" s="348"/>
    </row>
    <row r="251" spans="1:15" ht="13.8" customHeight="1" thickTop="1">
      <c r="A251" s="610" t="str">
        <f>$A$11</f>
        <v>Use of WAT Fleet</v>
      </c>
      <c r="B251" s="611"/>
      <c r="C251" s="611"/>
      <c r="D251" s="611"/>
      <c r="E251" s="611"/>
      <c r="F251" s="611"/>
      <c r="G251" s="611"/>
      <c r="H251" s="611"/>
      <c r="I251" s="611"/>
      <c r="J251" s="611"/>
      <c r="K251" s="611"/>
      <c r="L251" s="611"/>
      <c r="M251" s="611"/>
      <c r="N251" s="611"/>
      <c r="O251" s="612"/>
    </row>
    <row r="252" spans="1:15" ht="13.95" customHeight="1" thickBot="1">
      <c r="A252" s="613" t="s">
        <v>39</v>
      </c>
      <c r="B252" s="575"/>
      <c r="C252" s="575"/>
      <c r="D252" s="575"/>
      <c r="E252" s="575"/>
      <c r="F252" s="575"/>
      <c r="G252" s="575"/>
      <c r="H252" s="575"/>
      <c r="I252" s="575"/>
      <c r="J252" s="575"/>
      <c r="K252" s="575"/>
      <c r="L252" s="575"/>
      <c r="M252" s="575"/>
      <c r="N252" s="575"/>
      <c r="O252" s="614"/>
    </row>
    <row r="253" spans="1:15" ht="13.95" customHeight="1" thickTop="1">
      <c r="A253" s="125" t="s">
        <v>130</v>
      </c>
      <c r="B253" s="126" t="str">
        <f>$B$7</f>
        <v>Jan.</v>
      </c>
      <c r="C253" s="126" t="str">
        <f>$C$7</f>
        <v>Feb.</v>
      </c>
      <c r="D253" s="126" t="str">
        <f>$D$7</f>
        <v>Mar.</v>
      </c>
      <c r="E253" s="126" t="str">
        <f>$E$7</f>
        <v>Apr.</v>
      </c>
      <c r="F253" s="126" t="str">
        <f>$F$7</f>
        <v>May</v>
      </c>
      <c r="G253" s="126" t="str">
        <f>$G$7</f>
        <v>Jun.</v>
      </c>
      <c r="H253" s="126" t="str">
        <f>$H$7</f>
        <v>Jul.</v>
      </c>
      <c r="I253" s="126" t="str">
        <f>$I$7</f>
        <v>Aug.</v>
      </c>
      <c r="J253" s="126" t="str">
        <f>$J$7</f>
        <v>Sep.</v>
      </c>
      <c r="K253" s="126" t="str">
        <f>$K$7</f>
        <v>Oct.</v>
      </c>
      <c r="L253" s="126" t="str">
        <f>$L$7</f>
        <v>Nov.</v>
      </c>
      <c r="M253" s="126" t="str">
        <f>$M$7</f>
        <v>Dec.</v>
      </c>
      <c r="N253" s="250" t="str">
        <f>$N$220</f>
        <v>12 Mo. Avg.</v>
      </c>
      <c r="O253" s="117"/>
    </row>
    <row r="254" spans="1:15" ht="13.95" customHeight="1">
      <c r="A254" s="118">
        <f>$A$7</f>
        <v>2018</v>
      </c>
      <c r="B254" s="111" t="str">
        <f aca="true" t="shared" si="87" ref="B254:M254">IF(ISBLANK(B11),"",B11)</f>
        <v/>
      </c>
      <c r="C254" s="111" t="str">
        <f t="shared" si="87"/>
        <v/>
      </c>
      <c r="D254" s="111" t="str">
        <f t="shared" si="87"/>
        <v/>
      </c>
      <c r="E254" s="111" t="str">
        <f t="shared" si="87"/>
        <v/>
      </c>
      <c r="F254" s="111" t="str">
        <f t="shared" si="87"/>
        <v/>
      </c>
      <c r="G254" s="111" t="str">
        <f t="shared" si="87"/>
        <v/>
      </c>
      <c r="H254" s="111" t="str">
        <f t="shared" si="87"/>
        <v/>
      </c>
      <c r="I254" s="111" t="str">
        <f t="shared" si="87"/>
        <v/>
      </c>
      <c r="J254" s="111" t="str">
        <f t="shared" si="87"/>
        <v/>
      </c>
      <c r="K254" s="111" t="str">
        <f t="shared" si="87"/>
        <v/>
      </c>
      <c r="L254" s="111" t="str">
        <f t="shared" si="87"/>
        <v/>
      </c>
      <c r="M254" s="112" t="str">
        <f t="shared" si="87"/>
        <v/>
      </c>
      <c r="N254" s="128" t="str">
        <f>N11</f>
        <v/>
      </c>
      <c r="O254" s="119"/>
    </row>
    <row r="255" spans="1:15" ht="13.95" customHeight="1">
      <c r="A255" s="120">
        <f>$A$28</f>
        <v>2017</v>
      </c>
      <c r="B255" s="113" t="str">
        <f aca="true" t="shared" si="88" ref="B255:M255">IF(ISBLANK(B32),"",B32)</f>
        <v/>
      </c>
      <c r="C255" s="113" t="str">
        <f t="shared" si="88"/>
        <v/>
      </c>
      <c r="D255" s="113" t="str">
        <f t="shared" si="88"/>
        <v/>
      </c>
      <c r="E255" s="113" t="str">
        <f t="shared" si="88"/>
        <v/>
      </c>
      <c r="F255" s="113" t="str">
        <f t="shared" si="88"/>
        <v/>
      </c>
      <c r="G255" s="113" t="str">
        <f t="shared" si="88"/>
        <v/>
      </c>
      <c r="H255" s="113" t="str">
        <f t="shared" si="88"/>
        <v/>
      </c>
      <c r="I255" s="113" t="str">
        <f t="shared" si="88"/>
        <v/>
      </c>
      <c r="J255" s="113" t="str">
        <f t="shared" si="88"/>
        <v/>
      </c>
      <c r="K255" s="113" t="str">
        <f t="shared" si="88"/>
        <v/>
      </c>
      <c r="L255" s="113" t="str">
        <f t="shared" si="88"/>
        <v/>
      </c>
      <c r="M255" s="114" t="str">
        <f t="shared" si="88"/>
        <v/>
      </c>
      <c r="N255" s="128" t="str">
        <f>N32</f>
        <v/>
      </c>
      <c r="O255" s="119"/>
    </row>
    <row r="256" spans="1:15" ht="13.95" customHeight="1">
      <c r="A256" s="120">
        <f>$A$53</f>
        <v>2016</v>
      </c>
      <c r="B256" s="113" t="str">
        <f aca="true" t="shared" si="89" ref="B256:M256">IF(ISBLANK(B57),"",B57)</f>
        <v/>
      </c>
      <c r="C256" s="113" t="str">
        <f t="shared" si="89"/>
        <v/>
      </c>
      <c r="D256" s="113" t="str">
        <f t="shared" si="89"/>
        <v/>
      </c>
      <c r="E256" s="113" t="str">
        <f t="shared" si="89"/>
        <v/>
      </c>
      <c r="F256" s="113" t="str">
        <f t="shared" si="89"/>
        <v/>
      </c>
      <c r="G256" s="113" t="str">
        <f t="shared" si="89"/>
        <v/>
      </c>
      <c r="H256" s="113" t="str">
        <f t="shared" si="89"/>
        <v/>
      </c>
      <c r="I256" s="113" t="str">
        <f t="shared" si="89"/>
        <v/>
      </c>
      <c r="J256" s="113" t="str">
        <f t="shared" si="89"/>
        <v/>
      </c>
      <c r="K256" s="113" t="str">
        <f t="shared" si="89"/>
        <v/>
      </c>
      <c r="L256" s="113" t="str">
        <f t="shared" si="89"/>
        <v/>
      </c>
      <c r="M256" s="114" t="str">
        <f t="shared" si="89"/>
        <v/>
      </c>
      <c r="N256" s="128" t="str">
        <f>N57</f>
        <v/>
      </c>
      <c r="O256" s="119"/>
    </row>
    <row r="257" spans="1:15" ht="13.95" customHeight="1" thickBot="1">
      <c r="A257" s="129">
        <f>$A$74</f>
        <v>2015</v>
      </c>
      <c r="B257" s="130" t="str">
        <f aca="true" t="shared" si="90" ref="B257:M257">IF(ISBLANK(B78),"",B78)</f>
        <v/>
      </c>
      <c r="C257" s="130" t="str">
        <f t="shared" si="90"/>
        <v/>
      </c>
      <c r="D257" s="130" t="str">
        <f t="shared" si="90"/>
        <v/>
      </c>
      <c r="E257" s="130" t="str">
        <f t="shared" si="90"/>
        <v/>
      </c>
      <c r="F257" s="130" t="str">
        <f t="shared" si="90"/>
        <v/>
      </c>
      <c r="G257" s="130" t="str">
        <f t="shared" si="90"/>
        <v/>
      </c>
      <c r="H257" s="130" t="str">
        <f t="shared" si="90"/>
        <v/>
      </c>
      <c r="I257" s="130" t="str">
        <f t="shared" si="90"/>
        <v/>
      </c>
      <c r="J257" s="130" t="str">
        <f t="shared" si="90"/>
        <v/>
      </c>
      <c r="K257" s="130" t="str">
        <f t="shared" si="90"/>
        <v/>
      </c>
      <c r="L257" s="130" t="str">
        <f t="shared" si="90"/>
        <v/>
      </c>
      <c r="M257" s="131" t="str">
        <f t="shared" si="90"/>
        <v/>
      </c>
      <c r="N257" s="132" t="str">
        <f>N78</f>
        <v/>
      </c>
      <c r="O257" s="119"/>
    </row>
    <row r="258" spans="1:15" ht="13.95" customHeight="1" thickBot="1" thickTop="1">
      <c r="A258" s="613" t="str">
        <f>$A$205</f>
        <v>Year-over-Year Volume Changes</v>
      </c>
      <c r="B258" s="575"/>
      <c r="C258" s="575"/>
      <c r="D258" s="575"/>
      <c r="E258" s="575"/>
      <c r="F258" s="575"/>
      <c r="G258" s="575"/>
      <c r="H258" s="575"/>
      <c r="I258" s="575"/>
      <c r="J258" s="575"/>
      <c r="K258" s="575"/>
      <c r="L258" s="575"/>
      <c r="M258" s="575"/>
      <c r="N258" s="575"/>
      <c r="O258" s="614"/>
    </row>
    <row r="259" spans="1:15" ht="13.95" customHeight="1" thickTop="1">
      <c r="A259" s="125" t="s">
        <v>77</v>
      </c>
      <c r="B259" s="126" t="str">
        <f>$B$7</f>
        <v>Jan.</v>
      </c>
      <c r="C259" s="126" t="str">
        <f>$C$7</f>
        <v>Feb.</v>
      </c>
      <c r="D259" s="126" t="str">
        <f>$D$7</f>
        <v>Mar.</v>
      </c>
      <c r="E259" s="126" t="str">
        <f>$E$7</f>
        <v>Apr.</v>
      </c>
      <c r="F259" s="126" t="str">
        <f>$F$7</f>
        <v>May</v>
      </c>
      <c r="G259" s="126" t="str">
        <f>$G$7</f>
        <v>Jun.</v>
      </c>
      <c r="H259" s="126" t="str">
        <f>$H$7</f>
        <v>Jul.</v>
      </c>
      <c r="I259" s="126" t="str">
        <f>$I$7</f>
        <v>Aug.</v>
      </c>
      <c r="J259" s="126" t="str">
        <f>$J$7</f>
        <v>Sep.</v>
      </c>
      <c r="K259" s="126" t="str">
        <f>$K$7</f>
        <v>Oct.</v>
      </c>
      <c r="L259" s="126" t="str">
        <f>$L$7</f>
        <v>Nov.</v>
      </c>
      <c r="M259" s="126" t="str">
        <f>$M$7</f>
        <v>Dec.</v>
      </c>
      <c r="N259" s="127" t="str">
        <f>N240</f>
        <v>Changes*</v>
      </c>
      <c r="O259" s="246" t="str">
        <f>O240</f>
        <v>*weighted</v>
      </c>
    </row>
    <row r="260" spans="1:15" ht="13.95" customHeight="1">
      <c r="A260" s="118" t="str">
        <f>CONCATENATE(A255," to ",A254)</f>
        <v>2017 to 2018</v>
      </c>
      <c r="B260" s="111" t="str">
        <f aca="true" t="shared" si="91" ref="B260:M262">IF(ISERROR((B254-B255)/B255),"",(B254-B255)/B255)</f>
        <v/>
      </c>
      <c r="C260" s="111" t="str">
        <f t="shared" si="91"/>
        <v/>
      </c>
      <c r="D260" s="111" t="str">
        <f t="shared" si="91"/>
        <v/>
      </c>
      <c r="E260" s="111" t="str">
        <f t="shared" si="91"/>
        <v/>
      </c>
      <c r="F260" s="111" t="str">
        <f t="shared" si="91"/>
        <v/>
      </c>
      <c r="G260" s="111" t="str">
        <f t="shared" si="91"/>
        <v/>
      </c>
      <c r="H260" s="111" t="str">
        <f t="shared" si="91"/>
        <v/>
      </c>
      <c r="I260" s="111" t="str">
        <f t="shared" si="91"/>
        <v/>
      </c>
      <c r="J260" s="111" t="str">
        <f t="shared" si="91"/>
        <v/>
      </c>
      <c r="K260" s="111" t="str">
        <f t="shared" si="91"/>
        <v/>
      </c>
      <c r="L260" s="111" t="str">
        <f t="shared" si="91"/>
        <v/>
      </c>
      <c r="M260" s="112" t="str">
        <f t="shared" si="91"/>
        <v/>
      </c>
      <c r="N260" s="128" t="str">
        <f>IF(ISERROR((AVERAGE(B260:M260))/12*COUNT(B260:M260)),"",(AVERAGE(B260:M260))/12*COUNT(B260:M260))</f>
        <v/>
      </c>
      <c r="O260" s="121"/>
    </row>
    <row r="261" spans="1:15" ht="13.95" customHeight="1">
      <c r="A261" s="120" t="str">
        <f>CONCATENATE(A256," to ",A255)</f>
        <v>2016 to 2017</v>
      </c>
      <c r="B261" s="113" t="str">
        <f t="shared" si="91"/>
        <v/>
      </c>
      <c r="C261" s="113" t="str">
        <f t="shared" si="91"/>
        <v/>
      </c>
      <c r="D261" s="113" t="str">
        <f t="shared" si="91"/>
        <v/>
      </c>
      <c r="E261" s="113" t="str">
        <f t="shared" si="91"/>
        <v/>
      </c>
      <c r="F261" s="113" t="str">
        <f t="shared" si="91"/>
        <v/>
      </c>
      <c r="G261" s="113" t="str">
        <f t="shared" si="91"/>
        <v/>
      </c>
      <c r="H261" s="113" t="str">
        <f t="shared" si="91"/>
        <v/>
      </c>
      <c r="I261" s="113" t="str">
        <f t="shared" si="91"/>
        <v/>
      </c>
      <c r="J261" s="113" t="str">
        <f t="shared" si="91"/>
        <v/>
      </c>
      <c r="K261" s="113" t="str">
        <f t="shared" si="91"/>
        <v/>
      </c>
      <c r="L261" s="113" t="str">
        <f t="shared" si="91"/>
        <v/>
      </c>
      <c r="M261" s="114" t="str">
        <f t="shared" si="91"/>
        <v/>
      </c>
      <c r="N261" s="128" t="str">
        <f>IF(ISERROR((AVERAGE(B261:M261))/12*COUNT(B261:M261)),"",(AVERAGE(B261:M261))/12*COUNT(B261:M261))</f>
        <v/>
      </c>
      <c r="O261" s="121"/>
    </row>
    <row r="262" spans="1:15" ht="13.95" customHeight="1" thickBot="1">
      <c r="A262" s="129" t="str">
        <f>CONCATENATE(A257," to ",A256)</f>
        <v>2015 to 2016</v>
      </c>
      <c r="B262" s="130" t="str">
        <f t="shared" si="91"/>
        <v/>
      </c>
      <c r="C262" s="130" t="str">
        <f t="shared" si="91"/>
        <v/>
      </c>
      <c r="D262" s="130" t="str">
        <f t="shared" si="91"/>
        <v/>
      </c>
      <c r="E262" s="130" t="str">
        <f t="shared" si="91"/>
        <v/>
      </c>
      <c r="F262" s="130" t="str">
        <f t="shared" si="91"/>
        <v/>
      </c>
      <c r="G262" s="130" t="str">
        <f t="shared" si="91"/>
        <v/>
      </c>
      <c r="H262" s="130" t="str">
        <f t="shared" si="91"/>
        <v/>
      </c>
      <c r="I262" s="130" t="str">
        <f t="shared" si="91"/>
        <v/>
      </c>
      <c r="J262" s="130" t="str">
        <f t="shared" si="91"/>
        <v/>
      </c>
      <c r="K262" s="130" t="str">
        <f t="shared" si="91"/>
        <v/>
      </c>
      <c r="L262" s="130" t="str">
        <f t="shared" si="91"/>
        <v/>
      </c>
      <c r="M262" s="130" t="str">
        <f t="shared" si="91"/>
        <v/>
      </c>
      <c r="N262" s="253" t="str">
        <f>IF(ISERROR((AVERAGE(B262:M262))/12*COUNT(B262:M262)),"",(AVERAGE(B262:M262))/12*COUNT(B262:M262))</f>
        <v/>
      </c>
      <c r="O262" s="121"/>
    </row>
    <row r="263" spans="1:15" ht="13.95" customHeight="1" thickBot="1" thickTop="1">
      <c r="A263" s="626" t="s">
        <v>14</v>
      </c>
      <c r="B263" s="627"/>
      <c r="C263" s="122">
        <f>COUNTIF(B254:M257,"&gt;0")</f>
        <v>0</v>
      </c>
      <c r="D263" s="627" t="s">
        <v>15</v>
      </c>
      <c r="E263" s="627"/>
      <c r="F263" s="627"/>
      <c r="G263" s="122">
        <f>COUNT(B260:M262)</f>
        <v>0</v>
      </c>
      <c r="H263" s="627"/>
      <c r="I263" s="627"/>
      <c r="J263" s="123"/>
      <c r="K263" s="627" t="s">
        <v>44</v>
      </c>
      <c r="L263" s="628"/>
      <c r="M263" s="628"/>
      <c r="N263" s="247">
        <f>SUM(N260:N262)</f>
        <v>0</v>
      </c>
      <c r="O263" s="124"/>
    </row>
    <row r="264" spans="1:15" ht="13.95" customHeight="1" thickTop="1">
      <c r="A264" s="639"/>
      <c r="B264" s="640"/>
      <c r="C264" s="640"/>
      <c r="D264" s="640"/>
      <c r="E264" s="640"/>
      <c r="F264" s="640"/>
      <c r="G264" s="640"/>
      <c r="H264" s="640"/>
      <c r="I264" s="640"/>
      <c r="J264" s="640"/>
      <c r="K264" s="640"/>
      <c r="L264" s="640"/>
      <c r="M264" s="640"/>
      <c r="N264" s="640"/>
      <c r="O264" s="640"/>
    </row>
    <row r="265" spans="1:15" ht="3" customHeight="1">
      <c r="A265" s="330"/>
      <c r="B265" s="330"/>
      <c r="C265" s="330"/>
      <c r="D265" s="330"/>
      <c r="E265" s="330"/>
      <c r="F265" s="330"/>
      <c r="G265" s="330"/>
      <c r="H265" s="330"/>
      <c r="I265" s="330"/>
      <c r="J265" s="330"/>
      <c r="K265" s="330"/>
      <c r="L265" s="330"/>
      <c r="M265" s="330"/>
      <c r="N265" s="330"/>
      <c r="O265" s="331"/>
    </row>
    <row r="266" spans="1:15" ht="13.95" customHeight="1">
      <c r="A266" s="349" t="s">
        <v>120</v>
      </c>
      <c r="B266" s="347"/>
      <c r="C266" s="347"/>
      <c r="D266" s="347"/>
      <c r="E266" s="347"/>
      <c r="F266" s="347"/>
      <c r="G266" s="355" t="s">
        <v>105</v>
      </c>
      <c r="H266" s="347"/>
      <c r="I266" s="347"/>
      <c r="J266" s="347"/>
      <c r="K266" s="347"/>
      <c r="L266" s="347"/>
      <c r="M266" s="347"/>
      <c r="N266" s="347"/>
      <c r="O266" s="351" t="str">
        <f>$O$3</f>
        <v>wheelchair accessible taxis (WATs) only</v>
      </c>
    </row>
    <row r="267" spans="1:15" ht="4.95" customHeight="1" thickBot="1">
      <c r="A267" s="347"/>
      <c r="B267" s="347"/>
      <c r="C267" s="347"/>
      <c r="D267" s="347"/>
      <c r="E267" s="347"/>
      <c r="F267" s="347"/>
      <c r="G267" s="347"/>
      <c r="H267" s="347"/>
      <c r="I267" s="347"/>
      <c r="J267" s="347"/>
      <c r="K267" s="347"/>
      <c r="L267" s="347"/>
      <c r="M267" s="347"/>
      <c r="N267" s="347"/>
      <c r="O267" s="348"/>
    </row>
    <row r="268" spans="1:15" ht="13.95" customHeight="1" thickBot="1">
      <c r="A268" s="334" t="s">
        <v>12</v>
      </c>
      <c r="B268" s="563" t="str">
        <f>'A  Applicant Info'!$E$3</f>
        <v>XYZ Taxi Ltd.</v>
      </c>
      <c r="C268" s="564"/>
      <c r="D268" s="564"/>
      <c r="E268" s="564"/>
      <c r="F268" s="564"/>
      <c r="G268" s="565"/>
      <c r="H268" s="352"/>
      <c r="I268" s="353"/>
      <c r="J268" s="337" t="s">
        <v>13</v>
      </c>
      <c r="K268" s="563">
        <f>'A  Applicant Info'!$L$3</f>
        <v>1</v>
      </c>
      <c r="L268" s="564"/>
      <c r="M268" s="564"/>
      <c r="N268" s="565"/>
      <c r="O268" s="352"/>
    </row>
    <row r="269" spans="1:15" ht="3.45" customHeight="1" thickBot="1">
      <c r="A269" s="338"/>
      <c r="B269" s="354"/>
      <c r="C269" s="354"/>
      <c r="D269" s="354"/>
      <c r="E269" s="354"/>
      <c r="F269" s="354"/>
      <c r="G269" s="354"/>
      <c r="H269" s="354"/>
      <c r="I269" s="354"/>
      <c r="J269" s="353"/>
      <c r="K269" s="353"/>
      <c r="L269" s="353"/>
      <c r="M269" s="353"/>
      <c r="N269" s="353"/>
      <c r="O269" s="348"/>
    </row>
    <row r="270" spans="1:15" ht="13.8" customHeight="1">
      <c r="A270" s="620" t="s">
        <v>79</v>
      </c>
      <c r="B270" s="621"/>
      <c r="C270" s="621"/>
      <c r="D270" s="621"/>
      <c r="E270" s="621"/>
      <c r="F270" s="621"/>
      <c r="G270" s="621"/>
      <c r="H270" s="621"/>
      <c r="I270" s="621"/>
      <c r="J270" s="621"/>
      <c r="K270" s="621"/>
      <c r="L270" s="621"/>
      <c r="M270" s="621"/>
      <c r="N270" s="621"/>
      <c r="O270" s="622"/>
    </row>
    <row r="271" spans="1:15" ht="13.95" customHeight="1" thickBot="1">
      <c r="A271" s="615">
        <f>A7</f>
        <v>2018</v>
      </c>
      <c r="B271" s="618"/>
      <c r="C271" s="618"/>
      <c r="D271" s="618"/>
      <c r="E271" s="618"/>
      <c r="F271" s="618"/>
      <c r="G271" s="618"/>
      <c r="H271" s="618"/>
      <c r="I271" s="618"/>
      <c r="J271" s="618"/>
      <c r="K271" s="618"/>
      <c r="L271" s="618"/>
      <c r="M271" s="618"/>
      <c r="N271" s="618"/>
      <c r="O271" s="619"/>
    </row>
    <row r="272" spans="1:15" ht="13.95" customHeight="1">
      <c r="A272" s="172">
        <f>A7</f>
        <v>2018</v>
      </c>
      <c r="B272" s="133" t="str">
        <f>$B$7</f>
        <v>Jan.</v>
      </c>
      <c r="C272" s="133" t="str">
        <f>$C$7</f>
        <v>Feb.</v>
      </c>
      <c r="D272" s="133" t="str">
        <f>$D$7</f>
        <v>Mar.</v>
      </c>
      <c r="E272" s="133" t="str">
        <f>$E$7</f>
        <v>Apr.</v>
      </c>
      <c r="F272" s="133" t="str">
        <f>$F$7</f>
        <v>May</v>
      </c>
      <c r="G272" s="133" t="str">
        <f>$G$7</f>
        <v>Jun.</v>
      </c>
      <c r="H272" s="133" t="str">
        <f>$H$7</f>
        <v>Jul.</v>
      </c>
      <c r="I272" s="133" t="str">
        <f>$I$7</f>
        <v>Aug.</v>
      </c>
      <c r="J272" s="133" t="str">
        <f>$J$7</f>
        <v>Sep.</v>
      </c>
      <c r="K272" s="133" t="str">
        <f>$K$7</f>
        <v>Oct.</v>
      </c>
      <c r="L272" s="133" t="str">
        <f>$L$7</f>
        <v>Nov.</v>
      </c>
      <c r="M272" s="133" t="str">
        <f>$M$7</f>
        <v>Dec.</v>
      </c>
      <c r="N272" s="257" t="s">
        <v>84</v>
      </c>
      <c r="O272" s="143"/>
    </row>
    <row r="273" spans="1:15" ht="13.95" customHeight="1">
      <c r="A273" s="310" t="str">
        <f aca="true" t="shared" si="92" ref="A273:M273">IF(ISBLANK(A21),"",A21)</f>
        <v>Average (minutes)</v>
      </c>
      <c r="B273" s="134" t="str">
        <f t="shared" si="92"/>
        <v/>
      </c>
      <c r="C273" s="134" t="str">
        <f t="shared" si="92"/>
        <v/>
      </c>
      <c r="D273" s="134" t="str">
        <f t="shared" si="92"/>
        <v/>
      </c>
      <c r="E273" s="134" t="str">
        <f t="shared" si="92"/>
        <v/>
      </c>
      <c r="F273" s="134" t="str">
        <f t="shared" si="92"/>
        <v/>
      </c>
      <c r="G273" s="134" t="str">
        <f t="shared" si="92"/>
        <v/>
      </c>
      <c r="H273" s="134" t="str">
        <f t="shared" si="92"/>
        <v/>
      </c>
      <c r="I273" s="134" t="str">
        <f t="shared" si="92"/>
        <v/>
      </c>
      <c r="J273" s="134" t="str">
        <f t="shared" si="92"/>
        <v/>
      </c>
      <c r="K273" s="134" t="str">
        <f t="shared" si="92"/>
        <v/>
      </c>
      <c r="L273" s="134" t="str">
        <f t="shared" si="92"/>
        <v/>
      </c>
      <c r="M273" s="134" t="str">
        <f t="shared" si="92"/>
        <v/>
      </c>
      <c r="N273" s="162" t="str">
        <f aca="true" t="shared" si="93" ref="N273:N278">IF(COUNTIF(B273:M273,"&gt;0")=12,AVERAGE(B273:M273),"")</f>
        <v/>
      </c>
      <c r="O273" s="144"/>
    </row>
    <row r="274" spans="1:15" ht="13.95" customHeight="1">
      <c r="A274" s="311" t="str">
        <f aca="true" t="shared" si="94" ref="A274:M274">IF(ISBLANK(A22),"",A22)</f>
        <v>85th Percentile (minutes)</v>
      </c>
      <c r="B274" s="137" t="str">
        <f t="shared" si="94"/>
        <v/>
      </c>
      <c r="C274" s="137" t="str">
        <f t="shared" si="94"/>
        <v/>
      </c>
      <c r="D274" s="137" t="str">
        <f t="shared" si="94"/>
        <v/>
      </c>
      <c r="E274" s="137" t="str">
        <f t="shared" si="94"/>
        <v/>
      </c>
      <c r="F274" s="137" t="str">
        <f t="shared" si="94"/>
        <v/>
      </c>
      <c r="G274" s="137" t="str">
        <f t="shared" si="94"/>
        <v/>
      </c>
      <c r="H274" s="137" t="str">
        <f t="shared" si="94"/>
        <v/>
      </c>
      <c r="I274" s="137" t="str">
        <f t="shared" si="94"/>
        <v/>
      </c>
      <c r="J274" s="137" t="str">
        <f t="shared" si="94"/>
        <v/>
      </c>
      <c r="K274" s="137" t="str">
        <f t="shared" si="94"/>
        <v/>
      </c>
      <c r="L274" s="137" t="str">
        <f t="shared" si="94"/>
        <v/>
      </c>
      <c r="M274" s="137" t="str">
        <f t="shared" si="94"/>
        <v/>
      </c>
      <c r="N274" s="163" t="str">
        <f t="shared" si="93"/>
        <v/>
      </c>
      <c r="O274" s="144"/>
    </row>
    <row r="275" spans="1:15" ht="13.95" customHeight="1">
      <c r="A275" s="141" t="str">
        <f>IF(ISBLANK(A23),"",A23)</f>
        <v>Pickup &lt; 10 minutes</v>
      </c>
      <c r="B275" s="138" t="str">
        <f aca="true" t="shared" si="95" ref="B275:M275">IF(ISBLANK(B23),"",B23/B$26)</f>
        <v/>
      </c>
      <c r="C275" s="138" t="str">
        <f t="shared" si="95"/>
        <v/>
      </c>
      <c r="D275" s="138" t="str">
        <f t="shared" si="95"/>
        <v/>
      </c>
      <c r="E275" s="138" t="str">
        <f t="shared" si="95"/>
        <v/>
      </c>
      <c r="F275" s="138" t="str">
        <f t="shared" si="95"/>
        <v/>
      </c>
      <c r="G275" s="138" t="str">
        <f t="shared" si="95"/>
        <v/>
      </c>
      <c r="H275" s="138" t="str">
        <f t="shared" si="95"/>
        <v/>
      </c>
      <c r="I275" s="138" t="str">
        <f t="shared" si="95"/>
        <v/>
      </c>
      <c r="J275" s="138" t="str">
        <f t="shared" si="95"/>
        <v/>
      </c>
      <c r="K275" s="138" t="str">
        <f t="shared" si="95"/>
        <v/>
      </c>
      <c r="L275" s="138" t="str">
        <f t="shared" si="95"/>
        <v/>
      </c>
      <c r="M275" s="138" t="str">
        <f t="shared" si="95"/>
        <v/>
      </c>
      <c r="N275" s="231" t="str">
        <f t="shared" si="93"/>
        <v/>
      </c>
      <c r="O275" s="145"/>
    </row>
    <row r="276" spans="1:15" ht="13.95" customHeight="1">
      <c r="A276" s="142" t="str">
        <f>IF(ISBLANK(A24),"",A24)</f>
        <v>Pickup in 10 to 15 minutes</v>
      </c>
      <c r="B276" s="135" t="str">
        <f aca="true" t="shared" si="96" ref="B276:M276">IF(ISBLANK(B24),"",B24/B$26)</f>
        <v/>
      </c>
      <c r="C276" s="135" t="str">
        <f t="shared" si="96"/>
        <v/>
      </c>
      <c r="D276" s="135" t="str">
        <f t="shared" si="96"/>
        <v/>
      </c>
      <c r="E276" s="135" t="str">
        <f t="shared" si="96"/>
        <v/>
      </c>
      <c r="F276" s="135" t="str">
        <f t="shared" si="96"/>
        <v/>
      </c>
      <c r="G276" s="135" t="str">
        <f t="shared" si="96"/>
        <v/>
      </c>
      <c r="H276" s="135" t="str">
        <f t="shared" si="96"/>
        <v/>
      </c>
      <c r="I276" s="135" t="str">
        <f t="shared" si="96"/>
        <v/>
      </c>
      <c r="J276" s="135" t="str">
        <f t="shared" si="96"/>
        <v/>
      </c>
      <c r="K276" s="135" t="str">
        <f t="shared" si="96"/>
        <v/>
      </c>
      <c r="L276" s="135" t="str">
        <f t="shared" si="96"/>
        <v/>
      </c>
      <c r="M276" s="135" t="str">
        <f t="shared" si="96"/>
        <v/>
      </c>
      <c r="N276" s="232" t="str">
        <f t="shared" si="93"/>
        <v/>
      </c>
      <c r="O276" s="145"/>
    </row>
    <row r="277" spans="1:15" ht="13.95" customHeight="1">
      <c r="A277" s="142" t="str">
        <f>IF(ISBLANK(A25),"",A25)</f>
        <v>Pickup &gt; 15 minutes</v>
      </c>
      <c r="B277" s="139" t="str">
        <f aca="true" t="shared" si="97" ref="B277:M277">IF(ISBLANK(B25),"",B25/B$26)</f>
        <v/>
      </c>
      <c r="C277" s="139" t="str">
        <f t="shared" si="97"/>
        <v/>
      </c>
      <c r="D277" s="139" t="str">
        <f t="shared" si="97"/>
        <v/>
      </c>
      <c r="E277" s="139" t="str">
        <f t="shared" si="97"/>
        <v/>
      </c>
      <c r="F277" s="139" t="str">
        <f t="shared" si="97"/>
        <v/>
      </c>
      <c r="G277" s="139" t="str">
        <f t="shared" si="97"/>
        <v/>
      </c>
      <c r="H277" s="139" t="str">
        <f t="shared" si="97"/>
        <v/>
      </c>
      <c r="I277" s="139" t="str">
        <f t="shared" si="97"/>
        <v/>
      </c>
      <c r="J277" s="139" t="str">
        <f t="shared" si="97"/>
        <v/>
      </c>
      <c r="K277" s="139" t="str">
        <f t="shared" si="97"/>
        <v/>
      </c>
      <c r="L277" s="139" t="str">
        <f t="shared" si="97"/>
        <v/>
      </c>
      <c r="M277" s="139" t="str">
        <f t="shared" si="97"/>
        <v/>
      </c>
      <c r="N277" s="233" t="str">
        <f t="shared" si="93"/>
        <v/>
      </c>
      <c r="O277" s="145"/>
    </row>
    <row r="278" spans="1:15" ht="13.95" customHeight="1" thickBot="1">
      <c r="A278" s="312" t="str">
        <f>IF(ISBLANK(A26),"",A26)</f>
        <v>Total WAT Dispatch Trips</v>
      </c>
      <c r="B278" s="140" t="str">
        <f>IF(SUM(B275:B277)&gt;0,SUM(B275:B277),"")</f>
        <v/>
      </c>
      <c r="C278" s="140" t="str">
        <f aca="true" t="shared" si="98" ref="C278:M278">IF(SUM(C275:C277)&gt;0,SUM(C275:C277),"")</f>
        <v/>
      </c>
      <c r="D278" s="140" t="str">
        <f t="shared" si="98"/>
        <v/>
      </c>
      <c r="E278" s="140" t="str">
        <f t="shared" si="98"/>
        <v/>
      </c>
      <c r="F278" s="140" t="str">
        <f t="shared" si="98"/>
        <v/>
      </c>
      <c r="G278" s="140" t="str">
        <f t="shared" si="98"/>
        <v/>
      </c>
      <c r="H278" s="140" t="str">
        <f t="shared" si="98"/>
        <v/>
      </c>
      <c r="I278" s="140" t="str">
        <f t="shared" si="98"/>
        <v/>
      </c>
      <c r="J278" s="140" t="str">
        <f t="shared" si="98"/>
        <v/>
      </c>
      <c r="K278" s="140" t="str">
        <f t="shared" si="98"/>
        <v/>
      </c>
      <c r="L278" s="140" t="str">
        <f t="shared" si="98"/>
        <v/>
      </c>
      <c r="M278" s="140" t="str">
        <f t="shared" si="98"/>
        <v/>
      </c>
      <c r="N278" s="164" t="str">
        <f t="shared" si="93"/>
        <v/>
      </c>
      <c r="O278" s="146"/>
    </row>
    <row r="279" spans="1:15" ht="13.95" customHeight="1" thickBot="1">
      <c r="A279" s="615">
        <f>A28</f>
        <v>2017</v>
      </c>
      <c r="B279" s="616"/>
      <c r="C279" s="616"/>
      <c r="D279" s="616"/>
      <c r="E279" s="616"/>
      <c r="F279" s="616"/>
      <c r="G279" s="616"/>
      <c r="H279" s="616"/>
      <c r="I279" s="616"/>
      <c r="J279" s="616"/>
      <c r="K279" s="616"/>
      <c r="L279" s="616"/>
      <c r="M279" s="616"/>
      <c r="N279" s="616"/>
      <c r="O279" s="617"/>
    </row>
    <row r="280" spans="1:15" ht="13.95" customHeight="1">
      <c r="A280" s="172">
        <f>A28</f>
        <v>2017</v>
      </c>
      <c r="B280" s="133" t="str">
        <f>$B$7</f>
        <v>Jan.</v>
      </c>
      <c r="C280" s="133" t="str">
        <f>$C$7</f>
        <v>Feb.</v>
      </c>
      <c r="D280" s="133" t="str">
        <f>$D$7</f>
        <v>Mar.</v>
      </c>
      <c r="E280" s="133" t="str">
        <f>$E$7</f>
        <v>Apr.</v>
      </c>
      <c r="F280" s="133" t="str">
        <f>$F$7</f>
        <v>May</v>
      </c>
      <c r="G280" s="133" t="str">
        <f>$G$7</f>
        <v>Jun.</v>
      </c>
      <c r="H280" s="133" t="str">
        <f>$H$7</f>
        <v>Jul.</v>
      </c>
      <c r="I280" s="133" t="str">
        <f>$I$7</f>
        <v>Aug.</v>
      </c>
      <c r="J280" s="133" t="str">
        <f>$J$7</f>
        <v>Sep.</v>
      </c>
      <c r="K280" s="133" t="str">
        <f>$K$7</f>
        <v>Oct.</v>
      </c>
      <c r="L280" s="133" t="str">
        <f>$L$7</f>
        <v>Nov.</v>
      </c>
      <c r="M280" s="133" t="str">
        <f>$M$7</f>
        <v>Dec.</v>
      </c>
      <c r="N280" s="257" t="str">
        <f>$N$272</f>
        <v>12 Mo. Avg.</v>
      </c>
      <c r="O280" s="143"/>
    </row>
    <row r="281" spans="1:15" ht="13.95" customHeight="1">
      <c r="A281" s="310" t="str">
        <f aca="true" t="shared" si="99" ref="A281:A286">A273</f>
        <v>Average (minutes)</v>
      </c>
      <c r="B281" s="134" t="str">
        <f aca="true" t="shared" si="100" ref="B281:M281">IF(ISBLANK(B42),"",B42)</f>
        <v/>
      </c>
      <c r="C281" s="134" t="str">
        <f t="shared" si="100"/>
        <v/>
      </c>
      <c r="D281" s="134" t="str">
        <f t="shared" si="100"/>
        <v/>
      </c>
      <c r="E281" s="134" t="str">
        <f t="shared" si="100"/>
        <v/>
      </c>
      <c r="F281" s="134" t="str">
        <f t="shared" si="100"/>
        <v/>
      </c>
      <c r="G281" s="134" t="str">
        <f t="shared" si="100"/>
        <v/>
      </c>
      <c r="H281" s="134" t="str">
        <f t="shared" si="100"/>
        <v/>
      </c>
      <c r="I281" s="134" t="str">
        <f t="shared" si="100"/>
        <v/>
      </c>
      <c r="J281" s="134" t="str">
        <f t="shared" si="100"/>
        <v/>
      </c>
      <c r="K281" s="134" t="str">
        <f t="shared" si="100"/>
        <v/>
      </c>
      <c r="L281" s="134" t="str">
        <f t="shared" si="100"/>
        <v/>
      </c>
      <c r="M281" s="134" t="str">
        <f t="shared" si="100"/>
        <v/>
      </c>
      <c r="N281" s="162" t="str">
        <f aca="true" t="shared" si="101" ref="N281:N286">IF(COUNTIF(B281:M281,"&gt;0")=12,AVERAGE(B281:M281),"")</f>
        <v/>
      </c>
      <c r="O281" s="144"/>
    </row>
    <row r="282" spans="1:15" ht="13.95" customHeight="1">
      <c r="A282" s="311" t="str">
        <f t="shared" si="99"/>
        <v>85th Percentile (minutes)</v>
      </c>
      <c r="B282" s="137" t="str">
        <f aca="true" t="shared" si="102" ref="B282:M282">IF(ISBLANK(B43),"",B43)</f>
        <v/>
      </c>
      <c r="C282" s="137" t="str">
        <f t="shared" si="102"/>
        <v/>
      </c>
      <c r="D282" s="137" t="str">
        <f t="shared" si="102"/>
        <v/>
      </c>
      <c r="E282" s="137" t="str">
        <f t="shared" si="102"/>
        <v/>
      </c>
      <c r="F282" s="137" t="str">
        <f t="shared" si="102"/>
        <v/>
      </c>
      <c r="G282" s="137" t="str">
        <f t="shared" si="102"/>
        <v/>
      </c>
      <c r="H282" s="137" t="str">
        <f t="shared" si="102"/>
        <v/>
      </c>
      <c r="I282" s="137" t="str">
        <f t="shared" si="102"/>
        <v/>
      </c>
      <c r="J282" s="137" t="str">
        <f t="shared" si="102"/>
        <v/>
      </c>
      <c r="K282" s="137" t="str">
        <f t="shared" si="102"/>
        <v/>
      </c>
      <c r="L282" s="137" t="str">
        <f t="shared" si="102"/>
        <v/>
      </c>
      <c r="M282" s="137" t="str">
        <f t="shared" si="102"/>
        <v/>
      </c>
      <c r="N282" s="163" t="str">
        <f t="shared" si="101"/>
        <v/>
      </c>
      <c r="O282" s="144"/>
    </row>
    <row r="283" spans="1:15" ht="13.95" customHeight="1">
      <c r="A283" s="141" t="str">
        <f t="shared" si="99"/>
        <v>Pickup &lt; 10 minutes</v>
      </c>
      <c r="B283" s="138" t="str">
        <f aca="true" t="shared" si="103" ref="B283:M283">IF(ISBLANK(B44),"",B44/B$47)</f>
        <v/>
      </c>
      <c r="C283" s="138" t="str">
        <f t="shared" si="103"/>
        <v/>
      </c>
      <c r="D283" s="138" t="str">
        <f t="shared" si="103"/>
        <v/>
      </c>
      <c r="E283" s="138" t="str">
        <f t="shared" si="103"/>
        <v/>
      </c>
      <c r="F283" s="138" t="str">
        <f t="shared" si="103"/>
        <v/>
      </c>
      <c r="G283" s="138" t="str">
        <f t="shared" si="103"/>
        <v/>
      </c>
      <c r="H283" s="138" t="str">
        <f t="shared" si="103"/>
        <v/>
      </c>
      <c r="I283" s="138" t="str">
        <f t="shared" si="103"/>
        <v/>
      </c>
      <c r="J283" s="138" t="str">
        <f t="shared" si="103"/>
        <v/>
      </c>
      <c r="K283" s="138" t="str">
        <f t="shared" si="103"/>
        <v/>
      </c>
      <c r="L283" s="138" t="str">
        <f t="shared" si="103"/>
        <v/>
      </c>
      <c r="M283" s="138" t="str">
        <f t="shared" si="103"/>
        <v/>
      </c>
      <c r="N283" s="231" t="str">
        <f t="shared" si="101"/>
        <v/>
      </c>
      <c r="O283" s="145"/>
    </row>
    <row r="284" spans="1:15" ht="13.95" customHeight="1">
      <c r="A284" s="142" t="str">
        <f t="shared" si="99"/>
        <v>Pickup in 10 to 15 minutes</v>
      </c>
      <c r="B284" s="135" t="str">
        <f aca="true" t="shared" si="104" ref="B284:M284">IF(ISBLANK(B45),"",B45/B$47)</f>
        <v/>
      </c>
      <c r="C284" s="135" t="str">
        <f t="shared" si="104"/>
        <v/>
      </c>
      <c r="D284" s="135" t="str">
        <f t="shared" si="104"/>
        <v/>
      </c>
      <c r="E284" s="135" t="str">
        <f t="shared" si="104"/>
        <v/>
      </c>
      <c r="F284" s="135" t="str">
        <f t="shared" si="104"/>
        <v/>
      </c>
      <c r="G284" s="135" t="str">
        <f t="shared" si="104"/>
        <v/>
      </c>
      <c r="H284" s="135" t="str">
        <f t="shared" si="104"/>
        <v/>
      </c>
      <c r="I284" s="135" t="str">
        <f t="shared" si="104"/>
        <v/>
      </c>
      <c r="J284" s="135" t="str">
        <f t="shared" si="104"/>
        <v/>
      </c>
      <c r="K284" s="135" t="str">
        <f t="shared" si="104"/>
        <v/>
      </c>
      <c r="L284" s="135" t="str">
        <f t="shared" si="104"/>
        <v/>
      </c>
      <c r="M284" s="135" t="str">
        <f t="shared" si="104"/>
        <v/>
      </c>
      <c r="N284" s="232" t="str">
        <f t="shared" si="101"/>
        <v/>
      </c>
      <c r="O284" s="145"/>
    </row>
    <row r="285" spans="1:15" ht="13.95" customHeight="1">
      <c r="A285" s="142" t="str">
        <f t="shared" si="99"/>
        <v>Pickup &gt; 15 minutes</v>
      </c>
      <c r="B285" s="139" t="str">
        <f aca="true" t="shared" si="105" ref="B285:M285">IF(ISBLANK(B46),"",B46/B$47)</f>
        <v/>
      </c>
      <c r="C285" s="139" t="str">
        <f t="shared" si="105"/>
        <v/>
      </c>
      <c r="D285" s="139" t="str">
        <f t="shared" si="105"/>
        <v/>
      </c>
      <c r="E285" s="139" t="str">
        <f t="shared" si="105"/>
        <v/>
      </c>
      <c r="F285" s="139" t="str">
        <f t="shared" si="105"/>
        <v/>
      </c>
      <c r="G285" s="139" t="str">
        <f t="shared" si="105"/>
        <v/>
      </c>
      <c r="H285" s="139" t="str">
        <f t="shared" si="105"/>
        <v/>
      </c>
      <c r="I285" s="139" t="str">
        <f t="shared" si="105"/>
        <v/>
      </c>
      <c r="J285" s="139" t="str">
        <f t="shared" si="105"/>
        <v/>
      </c>
      <c r="K285" s="139" t="str">
        <f t="shared" si="105"/>
        <v/>
      </c>
      <c r="L285" s="139" t="str">
        <f t="shared" si="105"/>
        <v/>
      </c>
      <c r="M285" s="139" t="str">
        <f t="shared" si="105"/>
        <v/>
      </c>
      <c r="N285" s="233" t="str">
        <f t="shared" si="101"/>
        <v/>
      </c>
      <c r="O285" s="145"/>
    </row>
    <row r="286" spans="1:15" ht="13.95" customHeight="1" thickBot="1">
      <c r="A286" s="312" t="str">
        <f t="shared" si="99"/>
        <v>Total WAT Dispatch Trips</v>
      </c>
      <c r="B286" s="140" t="str">
        <f>IF(SUM(B283:B285)&gt;0,SUM(B283:B285),"")</f>
        <v/>
      </c>
      <c r="C286" s="140" t="str">
        <f aca="true" t="shared" si="106" ref="C286:M286">IF(SUM(C283:C285)&gt;0,SUM(C283:C285),"")</f>
        <v/>
      </c>
      <c r="D286" s="140" t="str">
        <f t="shared" si="106"/>
        <v/>
      </c>
      <c r="E286" s="140" t="str">
        <f t="shared" si="106"/>
        <v/>
      </c>
      <c r="F286" s="140" t="str">
        <f t="shared" si="106"/>
        <v/>
      </c>
      <c r="G286" s="140" t="str">
        <f t="shared" si="106"/>
        <v/>
      </c>
      <c r="H286" s="140" t="str">
        <f t="shared" si="106"/>
        <v/>
      </c>
      <c r="I286" s="140" t="str">
        <f t="shared" si="106"/>
        <v/>
      </c>
      <c r="J286" s="140" t="str">
        <f t="shared" si="106"/>
        <v/>
      </c>
      <c r="K286" s="140" t="str">
        <f t="shared" si="106"/>
        <v/>
      </c>
      <c r="L286" s="140" t="str">
        <f t="shared" si="106"/>
        <v/>
      </c>
      <c r="M286" s="140" t="str">
        <f t="shared" si="106"/>
        <v/>
      </c>
      <c r="N286" s="164" t="str">
        <f t="shared" si="101"/>
        <v/>
      </c>
      <c r="O286" s="146"/>
    </row>
    <row r="287" spans="1:15" ht="13.95" customHeight="1" thickBot="1">
      <c r="A287" s="615">
        <f>A53</f>
        <v>2016</v>
      </c>
      <c r="B287" s="616"/>
      <c r="C287" s="616"/>
      <c r="D287" s="616"/>
      <c r="E287" s="616"/>
      <c r="F287" s="616"/>
      <c r="G287" s="616"/>
      <c r="H287" s="616"/>
      <c r="I287" s="616"/>
      <c r="J287" s="616"/>
      <c r="K287" s="616"/>
      <c r="L287" s="616"/>
      <c r="M287" s="616"/>
      <c r="N287" s="616"/>
      <c r="O287" s="617"/>
    </row>
    <row r="288" spans="1:15" ht="13.95" customHeight="1">
      <c r="A288" s="172">
        <f>A53</f>
        <v>2016</v>
      </c>
      <c r="B288" s="133" t="str">
        <f>$B$7</f>
        <v>Jan.</v>
      </c>
      <c r="C288" s="133" t="str">
        <f>$C$7</f>
        <v>Feb.</v>
      </c>
      <c r="D288" s="133" t="str">
        <f>$D$7</f>
        <v>Mar.</v>
      </c>
      <c r="E288" s="133" t="str">
        <f>$E$7</f>
        <v>Apr.</v>
      </c>
      <c r="F288" s="133" t="str">
        <f>$F$7</f>
        <v>May</v>
      </c>
      <c r="G288" s="133" t="str">
        <f>$G$7</f>
        <v>Jun.</v>
      </c>
      <c r="H288" s="133" t="str">
        <f>$H$7</f>
        <v>Jul.</v>
      </c>
      <c r="I288" s="133" t="str">
        <f>$I$7</f>
        <v>Aug.</v>
      </c>
      <c r="J288" s="133" t="str">
        <f>$J$7</f>
        <v>Sep.</v>
      </c>
      <c r="K288" s="133" t="str">
        <f>$K$7</f>
        <v>Oct.</v>
      </c>
      <c r="L288" s="133" t="str">
        <f>$L$7</f>
        <v>Nov.</v>
      </c>
      <c r="M288" s="133" t="str">
        <f>$M$7</f>
        <v>Dec.</v>
      </c>
      <c r="N288" s="257" t="str">
        <f>$N$272</f>
        <v>12 Mo. Avg.</v>
      </c>
      <c r="O288" s="143"/>
    </row>
    <row r="289" spans="1:15" ht="13.95" customHeight="1">
      <c r="A289" s="310" t="str">
        <f aca="true" t="shared" si="107" ref="A289:A294">A281</f>
        <v>Average (minutes)</v>
      </c>
      <c r="B289" s="134" t="str">
        <f aca="true" t="shared" si="108" ref="B289:M289">IF(ISBLANK(B67),"",B67)</f>
        <v/>
      </c>
      <c r="C289" s="134" t="str">
        <f t="shared" si="108"/>
        <v/>
      </c>
      <c r="D289" s="134" t="str">
        <f t="shared" si="108"/>
        <v/>
      </c>
      <c r="E289" s="134" t="str">
        <f t="shared" si="108"/>
        <v/>
      </c>
      <c r="F289" s="134" t="str">
        <f t="shared" si="108"/>
        <v/>
      </c>
      <c r="G289" s="134" t="str">
        <f t="shared" si="108"/>
        <v/>
      </c>
      <c r="H289" s="134" t="str">
        <f t="shared" si="108"/>
        <v/>
      </c>
      <c r="I289" s="134" t="str">
        <f t="shared" si="108"/>
        <v/>
      </c>
      <c r="J289" s="134" t="str">
        <f t="shared" si="108"/>
        <v/>
      </c>
      <c r="K289" s="134" t="str">
        <f t="shared" si="108"/>
        <v/>
      </c>
      <c r="L289" s="134" t="str">
        <f t="shared" si="108"/>
        <v/>
      </c>
      <c r="M289" s="134" t="str">
        <f t="shared" si="108"/>
        <v/>
      </c>
      <c r="N289" s="162" t="str">
        <f aca="true" t="shared" si="109" ref="N289:N294">IF(COUNTIF(B289:M289,"&gt;0")=12,AVERAGE(B289:M289),"")</f>
        <v/>
      </c>
      <c r="O289" s="144"/>
    </row>
    <row r="290" spans="1:15" ht="13.95" customHeight="1">
      <c r="A290" s="311" t="str">
        <f t="shared" si="107"/>
        <v>85th Percentile (minutes)</v>
      </c>
      <c r="B290" s="137" t="str">
        <f aca="true" t="shared" si="110" ref="B290:M290">IF(ISBLANK(B68),"",B68)</f>
        <v/>
      </c>
      <c r="C290" s="137" t="str">
        <f t="shared" si="110"/>
        <v/>
      </c>
      <c r="D290" s="137" t="str">
        <f t="shared" si="110"/>
        <v/>
      </c>
      <c r="E290" s="137" t="str">
        <f t="shared" si="110"/>
        <v/>
      </c>
      <c r="F290" s="137" t="str">
        <f t="shared" si="110"/>
        <v/>
      </c>
      <c r="G290" s="137" t="str">
        <f t="shared" si="110"/>
        <v/>
      </c>
      <c r="H290" s="137" t="str">
        <f t="shared" si="110"/>
        <v/>
      </c>
      <c r="I290" s="137" t="str">
        <f t="shared" si="110"/>
        <v/>
      </c>
      <c r="J290" s="137" t="str">
        <f t="shared" si="110"/>
        <v/>
      </c>
      <c r="K290" s="137" t="str">
        <f t="shared" si="110"/>
        <v/>
      </c>
      <c r="L290" s="137" t="str">
        <f t="shared" si="110"/>
        <v/>
      </c>
      <c r="M290" s="137" t="str">
        <f t="shared" si="110"/>
        <v/>
      </c>
      <c r="N290" s="163" t="str">
        <f t="shared" si="109"/>
        <v/>
      </c>
      <c r="O290" s="144"/>
    </row>
    <row r="291" spans="1:15" ht="13.95" customHeight="1">
      <c r="A291" s="141" t="str">
        <f t="shared" si="107"/>
        <v>Pickup &lt; 10 minutes</v>
      </c>
      <c r="B291" s="138" t="str">
        <f aca="true" t="shared" si="111" ref="B291:M291">IF(ISBLANK(B69),"",B69/B$72)</f>
        <v/>
      </c>
      <c r="C291" s="138" t="str">
        <f t="shared" si="111"/>
        <v/>
      </c>
      <c r="D291" s="138" t="str">
        <f t="shared" si="111"/>
        <v/>
      </c>
      <c r="E291" s="138" t="str">
        <f t="shared" si="111"/>
        <v/>
      </c>
      <c r="F291" s="138" t="str">
        <f t="shared" si="111"/>
        <v/>
      </c>
      <c r="G291" s="138" t="str">
        <f t="shared" si="111"/>
        <v/>
      </c>
      <c r="H291" s="138" t="str">
        <f t="shared" si="111"/>
        <v/>
      </c>
      <c r="I291" s="138" t="str">
        <f t="shared" si="111"/>
        <v/>
      </c>
      <c r="J291" s="138" t="str">
        <f t="shared" si="111"/>
        <v/>
      </c>
      <c r="K291" s="138" t="str">
        <f t="shared" si="111"/>
        <v/>
      </c>
      <c r="L291" s="138" t="str">
        <f t="shared" si="111"/>
        <v/>
      </c>
      <c r="M291" s="138" t="str">
        <f t="shared" si="111"/>
        <v/>
      </c>
      <c r="N291" s="231" t="str">
        <f t="shared" si="109"/>
        <v/>
      </c>
      <c r="O291" s="145"/>
    </row>
    <row r="292" spans="1:15" ht="13.95" customHeight="1">
      <c r="A292" s="142" t="str">
        <f t="shared" si="107"/>
        <v>Pickup in 10 to 15 minutes</v>
      </c>
      <c r="B292" s="135" t="str">
        <f aca="true" t="shared" si="112" ref="B292:M292">IF(ISBLANK(B70),"",B70/B$72)</f>
        <v/>
      </c>
      <c r="C292" s="135" t="str">
        <f t="shared" si="112"/>
        <v/>
      </c>
      <c r="D292" s="135" t="str">
        <f t="shared" si="112"/>
        <v/>
      </c>
      <c r="E292" s="135" t="str">
        <f t="shared" si="112"/>
        <v/>
      </c>
      <c r="F292" s="135" t="str">
        <f t="shared" si="112"/>
        <v/>
      </c>
      <c r="G292" s="135" t="str">
        <f t="shared" si="112"/>
        <v/>
      </c>
      <c r="H292" s="135" t="str">
        <f t="shared" si="112"/>
        <v/>
      </c>
      <c r="I292" s="135" t="str">
        <f t="shared" si="112"/>
        <v/>
      </c>
      <c r="J292" s="135" t="str">
        <f t="shared" si="112"/>
        <v/>
      </c>
      <c r="K292" s="135" t="str">
        <f t="shared" si="112"/>
        <v/>
      </c>
      <c r="L292" s="135" t="str">
        <f t="shared" si="112"/>
        <v/>
      </c>
      <c r="M292" s="135" t="str">
        <f t="shared" si="112"/>
        <v/>
      </c>
      <c r="N292" s="232" t="str">
        <f t="shared" si="109"/>
        <v/>
      </c>
      <c r="O292" s="145"/>
    </row>
    <row r="293" spans="1:15" ht="13.95" customHeight="1">
      <c r="A293" s="142" t="str">
        <f t="shared" si="107"/>
        <v>Pickup &gt; 15 minutes</v>
      </c>
      <c r="B293" s="139" t="str">
        <f aca="true" t="shared" si="113" ref="B293:M293">IF(ISBLANK(B71),"",B71/B$72)</f>
        <v/>
      </c>
      <c r="C293" s="139" t="str">
        <f t="shared" si="113"/>
        <v/>
      </c>
      <c r="D293" s="139" t="str">
        <f t="shared" si="113"/>
        <v/>
      </c>
      <c r="E293" s="139" t="str">
        <f t="shared" si="113"/>
        <v/>
      </c>
      <c r="F293" s="139" t="str">
        <f t="shared" si="113"/>
        <v/>
      </c>
      <c r="G293" s="139" t="str">
        <f t="shared" si="113"/>
        <v/>
      </c>
      <c r="H293" s="139" t="str">
        <f t="shared" si="113"/>
        <v/>
      </c>
      <c r="I293" s="139" t="str">
        <f t="shared" si="113"/>
        <v/>
      </c>
      <c r="J293" s="139" t="str">
        <f t="shared" si="113"/>
        <v/>
      </c>
      <c r="K293" s="139" t="str">
        <f t="shared" si="113"/>
        <v/>
      </c>
      <c r="L293" s="139" t="str">
        <f t="shared" si="113"/>
        <v/>
      </c>
      <c r="M293" s="139" t="str">
        <f t="shared" si="113"/>
        <v/>
      </c>
      <c r="N293" s="233" t="str">
        <f t="shared" si="109"/>
        <v/>
      </c>
      <c r="O293" s="145"/>
    </row>
    <row r="294" spans="1:15" ht="13.95" customHeight="1" thickBot="1">
      <c r="A294" s="312" t="str">
        <f t="shared" si="107"/>
        <v>Total WAT Dispatch Trips</v>
      </c>
      <c r="B294" s="140" t="str">
        <f>IF(SUM(B291:B293)&gt;0,SUM(B291:B293),"")</f>
        <v/>
      </c>
      <c r="C294" s="140" t="str">
        <f aca="true" t="shared" si="114" ref="C294:M294">IF(SUM(C291:C293)&gt;0,SUM(C291:C293),"")</f>
        <v/>
      </c>
      <c r="D294" s="140" t="str">
        <f t="shared" si="114"/>
        <v/>
      </c>
      <c r="E294" s="140" t="str">
        <f t="shared" si="114"/>
        <v/>
      </c>
      <c r="F294" s="140" t="str">
        <f t="shared" si="114"/>
        <v/>
      </c>
      <c r="G294" s="140" t="str">
        <f t="shared" si="114"/>
        <v/>
      </c>
      <c r="H294" s="140" t="str">
        <f t="shared" si="114"/>
        <v/>
      </c>
      <c r="I294" s="140" t="str">
        <f t="shared" si="114"/>
        <v/>
      </c>
      <c r="J294" s="140" t="str">
        <f t="shared" si="114"/>
        <v/>
      </c>
      <c r="K294" s="140" t="str">
        <f t="shared" si="114"/>
        <v/>
      </c>
      <c r="L294" s="140" t="str">
        <f t="shared" si="114"/>
        <v/>
      </c>
      <c r="M294" s="140" t="str">
        <f t="shared" si="114"/>
        <v/>
      </c>
      <c r="N294" s="164" t="str">
        <f t="shared" si="109"/>
        <v/>
      </c>
      <c r="O294" s="146"/>
    </row>
    <row r="295" spans="1:15" ht="13.8" customHeight="1" thickBot="1">
      <c r="A295" s="615">
        <f>A74</f>
        <v>2015</v>
      </c>
      <c r="B295" s="616"/>
      <c r="C295" s="616"/>
      <c r="D295" s="616"/>
      <c r="E295" s="616"/>
      <c r="F295" s="616"/>
      <c r="G295" s="616"/>
      <c r="H295" s="616"/>
      <c r="I295" s="616"/>
      <c r="J295" s="616"/>
      <c r="K295" s="616"/>
      <c r="L295" s="616"/>
      <c r="M295" s="616"/>
      <c r="N295" s="616"/>
      <c r="O295" s="617"/>
    </row>
    <row r="296" spans="1:15" ht="13.95" customHeight="1">
      <c r="A296" s="172">
        <f>A74</f>
        <v>2015</v>
      </c>
      <c r="B296" s="133" t="str">
        <f>$B$7</f>
        <v>Jan.</v>
      </c>
      <c r="C296" s="133" t="str">
        <f>$C$7</f>
        <v>Feb.</v>
      </c>
      <c r="D296" s="133" t="str">
        <f>$D$7</f>
        <v>Mar.</v>
      </c>
      <c r="E296" s="133" t="str">
        <f>$E$7</f>
        <v>Apr.</v>
      </c>
      <c r="F296" s="133" t="str">
        <f>$F$7</f>
        <v>May</v>
      </c>
      <c r="G296" s="133" t="str">
        <f>$G$7</f>
        <v>Jun.</v>
      </c>
      <c r="H296" s="133" t="str">
        <f>$H$7</f>
        <v>Jul.</v>
      </c>
      <c r="I296" s="133" t="str">
        <f>$I$7</f>
        <v>Aug.</v>
      </c>
      <c r="J296" s="133" t="str">
        <f>$J$7</f>
        <v>Sep.</v>
      </c>
      <c r="K296" s="133" t="str">
        <f>$K$7</f>
        <v>Oct.</v>
      </c>
      <c r="L296" s="133" t="str">
        <f>$L$7</f>
        <v>Nov.</v>
      </c>
      <c r="M296" s="133" t="str">
        <f>$M$7</f>
        <v>Dec.</v>
      </c>
      <c r="N296" s="257" t="str">
        <f>$N$272</f>
        <v>12 Mo. Avg.</v>
      </c>
      <c r="O296" s="143"/>
    </row>
    <row r="297" spans="1:15" ht="13.95" customHeight="1">
      <c r="A297" s="310" t="str">
        <f aca="true" t="shared" si="115" ref="A297:A302">A289</f>
        <v>Average (minutes)</v>
      </c>
      <c r="B297" s="134" t="str">
        <f aca="true" t="shared" si="116" ref="B297:M297">IF(ISBLANK(B88),"",B88)</f>
        <v/>
      </c>
      <c r="C297" s="134" t="str">
        <f t="shared" si="116"/>
        <v/>
      </c>
      <c r="D297" s="134" t="str">
        <f t="shared" si="116"/>
        <v/>
      </c>
      <c r="E297" s="134" t="str">
        <f t="shared" si="116"/>
        <v/>
      </c>
      <c r="F297" s="134" t="str">
        <f t="shared" si="116"/>
        <v/>
      </c>
      <c r="G297" s="134" t="str">
        <f t="shared" si="116"/>
        <v/>
      </c>
      <c r="H297" s="134" t="str">
        <f t="shared" si="116"/>
        <v/>
      </c>
      <c r="I297" s="134" t="str">
        <f t="shared" si="116"/>
        <v/>
      </c>
      <c r="J297" s="134" t="str">
        <f t="shared" si="116"/>
        <v/>
      </c>
      <c r="K297" s="134" t="str">
        <f t="shared" si="116"/>
        <v/>
      </c>
      <c r="L297" s="134" t="str">
        <f t="shared" si="116"/>
        <v/>
      </c>
      <c r="M297" s="134" t="str">
        <f t="shared" si="116"/>
        <v/>
      </c>
      <c r="N297" s="162" t="str">
        <f aca="true" t="shared" si="117" ref="N297:N302">IF(COUNTIF(B297:M297,"&gt;0")=12,AVERAGE(B297:M297),"")</f>
        <v/>
      </c>
      <c r="O297" s="144"/>
    </row>
    <row r="298" spans="1:15" ht="13.95" customHeight="1">
      <c r="A298" s="311" t="str">
        <f t="shared" si="115"/>
        <v>85th Percentile (minutes)</v>
      </c>
      <c r="B298" s="137" t="str">
        <f aca="true" t="shared" si="118" ref="B298:M298">IF(ISBLANK(B89),"",B89)</f>
        <v/>
      </c>
      <c r="C298" s="137" t="str">
        <f t="shared" si="118"/>
        <v/>
      </c>
      <c r="D298" s="137" t="str">
        <f t="shared" si="118"/>
        <v/>
      </c>
      <c r="E298" s="137" t="str">
        <f t="shared" si="118"/>
        <v/>
      </c>
      <c r="F298" s="137" t="str">
        <f t="shared" si="118"/>
        <v/>
      </c>
      <c r="G298" s="137" t="str">
        <f t="shared" si="118"/>
        <v/>
      </c>
      <c r="H298" s="137" t="str">
        <f t="shared" si="118"/>
        <v/>
      </c>
      <c r="I298" s="137" t="str">
        <f t="shared" si="118"/>
        <v/>
      </c>
      <c r="J298" s="137" t="str">
        <f t="shared" si="118"/>
        <v/>
      </c>
      <c r="K298" s="137" t="str">
        <f t="shared" si="118"/>
        <v/>
      </c>
      <c r="L298" s="137" t="str">
        <f t="shared" si="118"/>
        <v/>
      </c>
      <c r="M298" s="137" t="str">
        <f t="shared" si="118"/>
        <v/>
      </c>
      <c r="N298" s="163" t="str">
        <f t="shared" si="117"/>
        <v/>
      </c>
      <c r="O298" s="144"/>
    </row>
    <row r="299" spans="1:15" ht="13.95" customHeight="1">
      <c r="A299" s="141" t="str">
        <f t="shared" si="115"/>
        <v>Pickup &lt; 10 minutes</v>
      </c>
      <c r="B299" s="138" t="str">
        <f aca="true" t="shared" si="119" ref="B299:M299">IF(ISBLANK(B90),"",B90/B$93)</f>
        <v/>
      </c>
      <c r="C299" s="138" t="str">
        <f t="shared" si="119"/>
        <v/>
      </c>
      <c r="D299" s="138" t="str">
        <f t="shared" si="119"/>
        <v/>
      </c>
      <c r="E299" s="138" t="str">
        <f t="shared" si="119"/>
        <v/>
      </c>
      <c r="F299" s="138" t="str">
        <f t="shared" si="119"/>
        <v/>
      </c>
      <c r="G299" s="138" t="str">
        <f t="shared" si="119"/>
        <v/>
      </c>
      <c r="H299" s="138" t="str">
        <f t="shared" si="119"/>
        <v/>
      </c>
      <c r="I299" s="138" t="str">
        <f t="shared" si="119"/>
        <v/>
      </c>
      <c r="J299" s="138" t="str">
        <f t="shared" si="119"/>
        <v/>
      </c>
      <c r="K299" s="138" t="str">
        <f t="shared" si="119"/>
        <v/>
      </c>
      <c r="L299" s="138" t="str">
        <f t="shared" si="119"/>
        <v/>
      </c>
      <c r="M299" s="138" t="str">
        <f t="shared" si="119"/>
        <v/>
      </c>
      <c r="N299" s="231" t="str">
        <f t="shared" si="117"/>
        <v/>
      </c>
      <c r="O299" s="145"/>
    </row>
    <row r="300" spans="1:15" ht="13.95" customHeight="1">
      <c r="A300" s="142" t="str">
        <f t="shared" si="115"/>
        <v>Pickup in 10 to 15 minutes</v>
      </c>
      <c r="B300" s="135" t="str">
        <f aca="true" t="shared" si="120" ref="B300:M300">IF(ISBLANK(B91),"",B91/B$93)</f>
        <v/>
      </c>
      <c r="C300" s="135" t="str">
        <f t="shared" si="120"/>
        <v/>
      </c>
      <c r="D300" s="135" t="str">
        <f t="shared" si="120"/>
        <v/>
      </c>
      <c r="E300" s="135" t="str">
        <f t="shared" si="120"/>
        <v/>
      </c>
      <c r="F300" s="135" t="str">
        <f t="shared" si="120"/>
        <v/>
      </c>
      <c r="G300" s="135" t="str">
        <f t="shared" si="120"/>
        <v/>
      </c>
      <c r="H300" s="135" t="str">
        <f t="shared" si="120"/>
        <v/>
      </c>
      <c r="I300" s="135" t="str">
        <f t="shared" si="120"/>
        <v/>
      </c>
      <c r="J300" s="135" t="str">
        <f t="shared" si="120"/>
        <v/>
      </c>
      <c r="K300" s="135" t="str">
        <f t="shared" si="120"/>
        <v/>
      </c>
      <c r="L300" s="135" t="str">
        <f t="shared" si="120"/>
        <v/>
      </c>
      <c r="M300" s="135" t="str">
        <f t="shared" si="120"/>
        <v/>
      </c>
      <c r="N300" s="232" t="str">
        <f t="shared" si="117"/>
        <v/>
      </c>
      <c r="O300" s="145"/>
    </row>
    <row r="301" spans="1:15" ht="13.95" customHeight="1">
      <c r="A301" s="142" t="str">
        <f t="shared" si="115"/>
        <v>Pickup &gt; 15 minutes</v>
      </c>
      <c r="B301" s="139" t="str">
        <f aca="true" t="shared" si="121" ref="B301:M301">IF(ISBLANK(B92),"",B92/B$93)</f>
        <v/>
      </c>
      <c r="C301" s="139" t="str">
        <f t="shared" si="121"/>
        <v/>
      </c>
      <c r="D301" s="139" t="str">
        <f t="shared" si="121"/>
        <v/>
      </c>
      <c r="E301" s="139" t="str">
        <f t="shared" si="121"/>
        <v/>
      </c>
      <c r="F301" s="139" t="str">
        <f t="shared" si="121"/>
        <v/>
      </c>
      <c r="G301" s="139" t="str">
        <f t="shared" si="121"/>
        <v/>
      </c>
      <c r="H301" s="139" t="str">
        <f t="shared" si="121"/>
        <v/>
      </c>
      <c r="I301" s="139" t="str">
        <f t="shared" si="121"/>
        <v/>
      </c>
      <c r="J301" s="139" t="str">
        <f t="shared" si="121"/>
        <v/>
      </c>
      <c r="K301" s="139" t="str">
        <f t="shared" si="121"/>
        <v/>
      </c>
      <c r="L301" s="139" t="str">
        <f t="shared" si="121"/>
        <v/>
      </c>
      <c r="M301" s="139" t="str">
        <f t="shared" si="121"/>
        <v/>
      </c>
      <c r="N301" s="233" t="str">
        <f t="shared" si="117"/>
        <v/>
      </c>
      <c r="O301" s="145"/>
    </row>
    <row r="302" spans="1:15" ht="13.95" customHeight="1" thickBot="1">
      <c r="A302" s="312" t="str">
        <f t="shared" si="115"/>
        <v>Total WAT Dispatch Trips</v>
      </c>
      <c r="B302" s="140" t="str">
        <f>IF(SUM(B299:B301)&gt;0,SUM(B299:B301),"")</f>
        <v/>
      </c>
      <c r="C302" s="140" t="str">
        <f aca="true" t="shared" si="122" ref="C302:M302">IF(SUM(C299:C301)&gt;0,SUM(C299:C301),"")</f>
        <v/>
      </c>
      <c r="D302" s="140" t="str">
        <f t="shared" si="122"/>
        <v/>
      </c>
      <c r="E302" s="140" t="str">
        <f t="shared" si="122"/>
        <v/>
      </c>
      <c r="F302" s="140" t="str">
        <f t="shared" si="122"/>
        <v/>
      </c>
      <c r="G302" s="140" t="str">
        <f t="shared" si="122"/>
        <v/>
      </c>
      <c r="H302" s="140" t="str">
        <f t="shared" si="122"/>
        <v/>
      </c>
      <c r="I302" s="140" t="str">
        <f t="shared" si="122"/>
        <v/>
      </c>
      <c r="J302" s="140" t="str">
        <f t="shared" si="122"/>
        <v/>
      </c>
      <c r="K302" s="140" t="str">
        <f t="shared" si="122"/>
        <v/>
      </c>
      <c r="L302" s="140" t="str">
        <f t="shared" si="122"/>
        <v/>
      </c>
      <c r="M302" s="140" t="str">
        <f t="shared" si="122"/>
        <v/>
      </c>
      <c r="N302" s="164" t="str">
        <f t="shared" si="117"/>
        <v/>
      </c>
      <c r="O302" s="146"/>
    </row>
    <row r="303" spans="1:15" ht="4.8" customHeight="1" thickBot="1">
      <c r="A303" s="147"/>
      <c r="B303" s="148"/>
      <c r="C303" s="148"/>
      <c r="D303" s="148"/>
      <c r="E303" s="148"/>
      <c r="F303" s="148"/>
      <c r="G303" s="148"/>
      <c r="H303" s="148"/>
      <c r="I303" s="148"/>
      <c r="J303" s="148"/>
      <c r="K303" s="148"/>
      <c r="L303" s="148"/>
      <c r="M303" s="148"/>
      <c r="N303" s="148"/>
      <c r="O303" s="149"/>
    </row>
    <row r="304" spans="1:15" ht="6.45" customHeight="1">
      <c r="A304" s="330"/>
      <c r="B304" s="330"/>
      <c r="C304" s="330"/>
      <c r="D304" s="330"/>
      <c r="E304" s="330"/>
      <c r="F304" s="330"/>
      <c r="G304" s="330"/>
      <c r="H304" s="330"/>
      <c r="I304" s="330"/>
      <c r="J304" s="330"/>
      <c r="K304" s="330"/>
      <c r="L304" s="330"/>
      <c r="M304" s="330"/>
      <c r="N304" s="330"/>
      <c r="O304" s="331"/>
    </row>
    <row r="305" spans="1:15" ht="13.95" customHeight="1">
      <c r="A305" s="349" t="s">
        <v>121</v>
      </c>
      <c r="B305" s="347"/>
      <c r="C305" s="347"/>
      <c r="D305" s="347"/>
      <c r="E305" s="347"/>
      <c r="F305" s="347"/>
      <c r="G305" s="355" t="s">
        <v>104</v>
      </c>
      <c r="H305" s="347"/>
      <c r="I305" s="347"/>
      <c r="J305" s="347"/>
      <c r="K305" s="347"/>
      <c r="L305" s="347"/>
      <c r="M305" s="347"/>
      <c r="N305" s="347"/>
      <c r="O305" s="351" t="str">
        <f>$O$3</f>
        <v>wheelchair accessible taxis (WATs) only</v>
      </c>
    </row>
    <row r="306" spans="1:15" ht="7.2" customHeight="1" thickBot="1">
      <c r="A306" s="347"/>
      <c r="B306" s="347"/>
      <c r="C306" s="347"/>
      <c r="D306" s="347"/>
      <c r="E306" s="347"/>
      <c r="F306" s="347"/>
      <c r="G306" s="347"/>
      <c r="H306" s="347"/>
      <c r="I306" s="347"/>
      <c r="J306" s="347"/>
      <c r="K306" s="347"/>
      <c r="L306" s="347"/>
      <c r="M306" s="347"/>
      <c r="N306" s="347"/>
      <c r="O306" s="348"/>
    </row>
    <row r="307" spans="1:15" ht="13.95" customHeight="1" thickBot="1">
      <c r="A307" s="334" t="s">
        <v>12</v>
      </c>
      <c r="B307" s="563" t="str">
        <f>'A  Applicant Info'!$E$3</f>
        <v>XYZ Taxi Ltd.</v>
      </c>
      <c r="C307" s="564"/>
      <c r="D307" s="564"/>
      <c r="E307" s="564"/>
      <c r="F307" s="564"/>
      <c r="G307" s="565"/>
      <c r="H307" s="352"/>
      <c r="I307" s="353"/>
      <c r="J307" s="337" t="s">
        <v>13</v>
      </c>
      <c r="K307" s="563">
        <f>'A  Applicant Info'!$L$3</f>
        <v>1</v>
      </c>
      <c r="L307" s="564"/>
      <c r="M307" s="564"/>
      <c r="N307" s="565"/>
      <c r="O307" s="352"/>
    </row>
    <row r="308" spans="1:15" ht="7.2" customHeight="1" thickBot="1">
      <c r="A308" s="338"/>
      <c r="B308" s="354"/>
      <c r="C308" s="354"/>
      <c r="D308" s="354"/>
      <c r="E308" s="354"/>
      <c r="F308" s="354"/>
      <c r="G308" s="354"/>
      <c r="H308" s="354"/>
      <c r="I308" s="354"/>
      <c r="J308" s="353"/>
      <c r="K308" s="353"/>
      <c r="L308" s="353"/>
      <c r="M308" s="353"/>
      <c r="N308" s="353"/>
      <c r="O308" s="348"/>
    </row>
    <row r="309" spans="1:15" ht="13.95" customHeight="1">
      <c r="A309" s="557" t="s">
        <v>87</v>
      </c>
      <c r="B309" s="558"/>
      <c r="C309" s="558"/>
      <c r="D309" s="558"/>
      <c r="E309" s="558"/>
      <c r="F309" s="558"/>
      <c r="G309" s="558"/>
      <c r="H309" s="558"/>
      <c r="I309" s="558"/>
      <c r="J309" s="558"/>
      <c r="K309" s="558"/>
      <c r="L309" s="558"/>
      <c r="M309" s="558"/>
      <c r="N309" s="558"/>
      <c r="O309" s="559"/>
    </row>
    <row r="310" spans="1:15" ht="13.95" customHeight="1" thickBot="1">
      <c r="A310" s="560" t="s">
        <v>88</v>
      </c>
      <c r="B310" s="561"/>
      <c r="C310" s="561"/>
      <c r="D310" s="561"/>
      <c r="E310" s="561"/>
      <c r="F310" s="561"/>
      <c r="G310" s="561"/>
      <c r="H310" s="561"/>
      <c r="I310" s="561"/>
      <c r="J310" s="561"/>
      <c r="K310" s="561"/>
      <c r="L310" s="561"/>
      <c r="M310" s="561"/>
      <c r="N310" s="561"/>
      <c r="O310" s="562"/>
    </row>
    <row r="311" spans="1:15" ht="13.95" customHeight="1">
      <c r="A311" s="167" t="s">
        <v>43</v>
      </c>
      <c r="B311" s="133" t="str">
        <f>$B$7</f>
        <v>Jan.</v>
      </c>
      <c r="C311" s="133" t="str">
        <f>$C$7</f>
        <v>Feb.</v>
      </c>
      <c r="D311" s="133" t="str">
        <f>$D$7</f>
        <v>Mar.</v>
      </c>
      <c r="E311" s="133" t="str">
        <f>$E$7</f>
        <v>Apr.</v>
      </c>
      <c r="F311" s="133" t="str">
        <f>$F$7</f>
        <v>May</v>
      </c>
      <c r="G311" s="133" t="str">
        <f>$G$7</f>
        <v>Jun.</v>
      </c>
      <c r="H311" s="133" t="str">
        <f>$H$7</f>
        <v>Jul.</v>
      </c>
      <c r="I311" s="133" t="str">
        <f>$I$7</f>
        <v>Aug.</v>
      </c>
      <c r="J311" s="133" t="str">
        <f>$J$7</f>
        <v>Sep.</v>
      </c>
      <c r="K311" s="133" t="str">
        <f>$K$7</f>
        <v>Oct.</v>
      </c>
      <c r="L311" s="133" t="str">
        <f>$L$7</f>
        <v>Nov.</v>
      </c>
      <c r="M311" s="133" t="str">
        <f>$M$7</f>
        <v>Dec.</v>
      </c>
      <c r="N311" s="257" t="str">
        <f>$N$272</f>
        <v>12 Mo. Avg.</v>
      </c>
      <c r="O311" s="155"/>
    </row>
    <row r="312" spans="1:15" ht="13.95" customHeight="1">
      <c r="A312" s="165">
        <f>$A$7</f>
        <v>2018</v>
      </c>
      <c r="B312" s="166" t="str">
        <f aca="true" t="shared" si="123" ref="B312:M312">IF(ISBLANK(B273),"",B273)</f>
        <v/>
      </c>
      <c r="C312" s="166" t="str">
        <f t="shared" si="123"/>
        <v/>
      </c>
      <c r="D312" s="166" t="str">
        <f t="shared" si="123"/>
        <v/>
      </c>
      <c r="E312" s="166" t="str">
        <f t="shared" si="123"/>
        <v/>
      </c>
      <c r="F312" s="166" t="str">
        <f t="shared" si="123"/>
        <v/>
      </c>
      <c r="G312" s="166" t="str">
        <f t="shared" si="123"/>
        <v/>
      </c>
      <c r="H312" s="166" t="str">
        <f t="shared" si="123"/>
        <v/>
      </c>
      <c r="I312" s="166" t="str">
        <f t="shared" si="123"/>
        <v/>
      </c>
      <c r="J312" s="166" t="str">
        <f t="shared" si="123"/>
        <v/>
      </c>
      <c r="K312" s="166" t="str">
        <f t="shared" si="123"/>
        <v/>
      </c>
      <c r="L312" s="166" t="str">
        <f t="shared" si="123"/>
        <v/>
      </c>
      <c r="M312" s="166" t="str">
        <f t="shared" si="123"/>
        <v/>
      </c>
      <c r="N312" s="168" t="str">
        <f>IF(COUNTIF(B312:M312,"&gt;0")=12,AVERAGE(B312:M312),"")</f>
        <v/>
      </c>
      <c r="O312" s="155"/>
    </row>
    <row r="313" spans="1:15" ht="13.95" customHeight="1">
      <c r="A313" s="159">
        <f>$A$28</f>
        <v>2017</v>
      </c>
      <c r="B313" s="151" t="str">
        <f aca="true" t="shared" si="124" ref="B313:M313">IF(ISBLANK(B281),"",B281)</f>
        <v/>
      </c>
      <c r="C313" s="151" t="str">
        <f t="shared" si="124"/>
        <v/>
      </c>
      <c r="D313" s="151" t="str">
        <f t="shared" si="124"/>
        <v/>
      </c>
      <c r="E313" s="151" t="str">
        <f t="shared" si="124"/>
        <v/>
      </c>
      <c r="F313" s="151" t="str">
        <f t="shared" si="124"/>
        <v/>
      </c>
      <c r="G313" s="151" t="str">
        <f t="shared" si="124"/>
        <v/>
      </c>
      <c r="H313" s="151" t="str">
        <f t="shared" si="124"/>
        <v/>
      </c>
      <c r="I313" s="151" t="str">
        <f t="shared" si="124"/>
        <v/>
      </c>
      <c r="J313" s="151" t="str">
        <f t="shared" si="124"/>
        <v/>
      </c>
      <c r="K313" s="151" t="str">
        <f t="shared" si="124"/>
        <v/>
      </c>
      <c r="L313" s="151" t="str">
        <f t="shared" si="124"/>
        <v/>
      </c>
      <c r="M313" s="151" t="str">
        <f t="shared" si="124"/>
        <v/>
      </c>
      <c r="N313" s="168" t="str">
        <f>IF(COUNTIF(B313:M313,"&gt;0")=12,AVERAGE(B313:M313),"")</f>
        <v/>
      </c>
      <c r="O313" s="155"/>
    </row>
    <row r="314" spans="1:15" ht="13.95" customHeight="1">
      <c r="A314" s="159">
        <f>$A$53</f>
        <v>2016</v>
      </c>
      <c r="B314" s="151" t="str">
        <f aca="true" t="shared" si="125" ref="B314:M314">IF(ISBLANK(B289),"",B289)</f>
        <v/>
      </c>
      <c r="C314" s="151" t="str">
        <f t="shared" si="125"/>
        <v/>
      </c>
      <c r="D314" s="151" t="str">
        <f t="shared" si="125"/>
        <v/>
      </c>
      <c r="E314" s="151" t="str">
        <f t="shared" si="125"/>
        <v/>
      </c>
      <c r="F314" s="151" t="str">
        <f t="shared" si="125"/>
        <v/>
      </c>
      <c r="G314" s="151" t="str">
        <f t="shared" si="125"/>
        <v/>
      </c>
      <c r="H314" s="151" t="str">
        <f t="shared" si="125"/>
        <v/>
      </c>
      <c r="I314" s="151" t="str">
        <f t="shared" si="125"/>
        <v/>
      </c>
      <c r="J314" s="151" t="str">
        <f t="shared" si="125"/>
        <v/>
      </c>
      <c r="K314" s="151" t="str">
        <f t="shared" si="125"/>
        <v/>
      </c>
      <c r="L314" s="151" t="str">
        <f t="shared" si="125"/>
        <v/>
      </c>
      <c r="M314" s="151" t="str">
        <f t="shared" si="125"/>
        <v/>
      </c>
      <c r="N314" s="168" t="str">
        <f>IF(COUNTIF(B314:M314,"&gt;0")=12,AVERAGE(B314:M314),"")</f>
        <v/>
      </c>
      <c r="O314" s="155"/>
    </row>
    <row r="315" spans="1:15" ht="13.95" customHeight="1" thickBot="1">
      <c r="A315" s="160">
        <f>$A$74</f>
        <v>2015</v>
      </c>
      <c r="B315" s="153" t="str">
        <f aca="true" t="shared" si="126" ref="B315:M315">IF(ISBLANK(B297),"",B297)</f>
        <v/>
      </c>
      <c r="C315" s="153" t="str">
        <f t="shared" si="126"/>
        <v/>
      </c>
      <c r="D315" s="153" t="str">
        <f t="shared" si="126"/>
        <v/>
      </c>
      <c r="E315" s="153" t="str">
        <f t="shared" si="126"/>
        <v/>
      </c>
      <c r="F315" s="153" t="str">
        <f t="shared" si="126"/>
        <v/>
      </c>
      <c r="G315" s="153" t="str">
        <f t="shared" si="126"/>
        <v/>
      </c>
      <c r="H315" s="153" t="str">
        <f t="shared" si="126"/>
        <v/>
      </c>
      <c r="I315" s="153" t="str">
        <f t="shared" si="126"/>
        <v/>
      </c>
      <c r="J315" s="153" t="str">
        <f t="shared" si="126"/>
        <v/>
      </c>
      <c r="K315" s="153" t="str">
        <f t="shared" si="126"/>
        <v/>
      </c>
      <c r="L315" s="153" t="str">
        <f t="shared" si="126"/>
        <v/>
      </c>
      <c r="M315" s="153" t="str">
        <f t="shared" si="126"/>
        <v/>
      </c>
      <c r="N315" s="169" t="str">
        <f>IF(COUNTIF(B315:M315,"&gt;0")=12,AVERAGE(B315:M315),"")</f>
        <v/>
      </c>
      <c r="O315" s="155"/>
    </row>
    <row r="316" spans="1:15" ht="13.95" customHeight="1" thickBot="1">
      <c r="A316" s="560" t="s">
        <v>90</v>
      </c>
      <c r="B316" s="561"/>
      <c r="C316" s="561"/>
      <c r="D316" s="561"/>
      <c r="E316" s="561"/>
      <c r="F316" s="561"/>
      <c r="G316" s="561"/>
      <c r="H316" s="561"/>
      <c r="I316" s="561"/>
      <c r="J316" s="561"/>
      <c r="K316" s="561"/>
      <c r="L316" s="561"/>
      <c r="M316" s="561"/>
      <c r="N316" s="561"/>
      <c r="O316" s="562"/>
    </row>
    <row r="317" spans="1:15" ht="13.95" customHeight="1">
      <c r="A317" s="172" t="s">
        <v>42</v>
      </c>
      <c r="B317" s="133" t="str">
        <f>$B$7</f>
        <v>Jan.</v>
      </c>
      <c r="C317" s="133" t="str">
        <f>$C$7</f>
        <v>Feb.</v>
      </c>
      <c r="D317" s="133" t="str">
        <f>$D$7</f>
        <v>Mar.</v>
      </c>
      <c r="E317" s="133" t="str">
        <f>$E$7</f>
        <v>Apr.</v>
      </c>
      <c r="F317" s="133" t="str">
        <f>$F$7</f>
        <v>May</v>
      </c>
      <c r="G317" s="133" t="str">
        <f>$G$7</f>
        <v>Jun.</v>
      </c>
      <c r="H317" s="133" t="str">
        <f>$H$7</f>
        <v>Jul.</v>
      </c>
      <c r="I317" s="133" t="str">
        <f>$I$7</f>
        <v>Aug.</v>
      </c>
      <c r="J317" s="133" t="str">
        <f>$J$7</f>
        <v>Sep.</v>
      </c>
      <c r="K317" s="133" t="str">
        <f>$K$7</f>
        <v>Oct.</v>
      </c>
      <c r="L317" s="133" t="str">
        <f>$L$7</f>
        <v>Nov.</v>
      </c>
      <c r="M317" s="133" t="str">
        <f>$M$7</f>
        <v>Dec.</v>
      </c>
      <c r="N317" s="161" t="str">
        <f>$N$226</f>
        <v>Changes*</v>
      </c>
      <c r="O317" s="254" t="s">
        <v>83</v>
      </c>
    </row>
    <row r="318" spans="1:15" ht="13.95" customHeight="1">
      <c r="A318" s="170" t="str">
        <f>CONCATENATE(A313," to ",A312)</f>
        <v>2017 to 2018</v>
      </c>
      <c r="B318" s="171" t="str">
        <f aca="true" t="shared" si="127" ref="B318:M320">IF(ISERROR((B312-B313)/B313),"",(B312-B313)/B313)</f>
        <v/>
      </c>
      <c r="C318" s="171" t="str">
        <f t="shared" si="127"/>
        <v/>
      </c>
      <c r="D318" s="171" t="str">
        <f t="shared" si="127"/>
        <v/>
      </c>
      <c r="E318" s="171" t="str">
        <f t="shared" si="127"/>
        <v/>
      </c>
      <c r="F318" s="171" t="str">
        <f t="shared" si="127"/>
        <v/>
      </c>
      <c r="G318" s="171" t="str">
        <f t="shared" si="127"/>
        <v/>
      </c>
      <c r="H318" s="171" t="str">
        <f t="shared" si="127"/>
        <v/>
      </c>
      <c r="I318" s="171" t="str">
        <f t="shared" si="127"/>
        <v/>
      </c>
      <c r="J318" s="171" t="str">
        <f t="shared" si="127"/>
        <v/>
      </c>
      <c r="K318" s="171" t="str">
        <f t="shared" si="127"/>
        <v/>
      </c>
      <c r="L318" s="171" t="str">
        <f t="shared" si="127"/>
        <v/>
      </c>
      <c r="M318" s="171" t="str">
        <f t="shared" si="127"/>
        <v/>
      </c>
      <c r="N318" s="173" t="str">
        <f>IF(ISERROR((AVERAGE(B318:M318))/12*COUNT(B318:M318)),"",(AVERAGE(B318:M318))/12*COUNT(B318:M318))</f>
        <v/>
      </c>
      <c r="O318" s="155"/>
    </row>
    <row r="319" spans="1:15" ht="13.95" customHeight="1">
      <c r="A319" s="150" t="str">
        <f>CONCATENATE(A314," to ",A313)</f>
        <v>2016 to 2017</v>
      </c>
      <c r="B319" s="158" t="str">
        <f t="shared" si="127"/>
        <v/>
      </c>
      <c r="C319" s="158" t="str">
        <f t="shared" si="127"/>
        <v/>
      </c>
      <c r="D319" s="158" t="str">
        <f t="shared" si="127"/>
        <v/>
      </c>
      <c r="E319" s="158" t="str">
        <f t="shared" si="127"/>
        <v/>
      </c>
      <c r="F319" s="158" t="str">
        <f t="shared" si="127"/>
        <v/>
      </c>
      <c r="G319" s="158" t="str">
        <f t="shared" si="127"/>
        <v/>
      </c>
      <c r="H319" s="158" t="str">
        <f t="shared" si="127"/>
        <v/>
      </c>
      <c r="I319" s="158" t="str">
        <f t="shared" si="127"/>
        <v/>
      </c>
      <c r="J319" s="158" t="str">
        <f t="shared" si="127"/>
        <v/>
      </c>
      <c r="K319" s="158" t="str">
        <f t="shared" si="127"/>
        <v/>
      </c>
      <c r="L319" s="158" t="str">
        <f t="shared" si="127"/>
        <v/>
      </c>
      <c r="M319" s="158" t="str">
        <f t="shared" si="127"/>
        <v/>
      </c>
      <c r="N319" s="173" t="str">
        <f>IF(ISERROR((AVERAGE(B319:M319))/12*COUNT(B319:M319)),"",(AVERAGE(B319:M319))/12*COUNT(B319:M319))</f>
        <v/>
      </c>
      <c r="O319" s="155"/>
    </row>
    <row r="320" spans="1:15" ht="13.95" customHeight="1" thickBot="1">
      <c r="A320" s="152" t="str">
        <f>CONCATENATE(A315," to ",A314)</f>
        <v>2015 to 2016</v>
      </c>
      <c r="B320" s="136" t="str">
        <f t="shared" si="127"/>
        <v/>
      </c>
      <c r="C320" s="136" t="str">
        <f t="shared" si="127"/>
        <v/>
      </c>
      <c r="D320" s="136" t="str">
        <f t="shared" si="127"/>
        <v/>
      </c>
      <c r="E320" s="136" t="str">
        <f t="shared" si="127"/>
        <v/>
      </c>
      <c r="F320" s="136" t="str">
        <f t="shared" si="127"/>
        <v/>
      </c>
      <c r="G320" s="136" t="str">
        <f t="shared" si="127"/>
        <v/>
      </c>
      <c r="H320" s="136" t="str">
        <f t="shared" si="127"/>
        <v/>
      </c>
      <c r="I320" s="136" t="str">
        <f t="shared" si="127"/>
        <v/>
      </c>
      <c r="J320" s="136" t="str">
        <f t="shared" si="127"/>
        <v/>
      </c>
      <c r="K320" s="136" t="str">
        <f t="shared" si="127"/>
        <v/>
      </c>
      <c r="L320" s="136" t="str">
        <f t="shared" si="127"/>
        <v/>
      </c>
      <c r="M320" s="136" t="str">
        <f t="shared" si="127"/>
        <v/>
      </c>
      <c r="N320" s="256" t="str">
        <f>IF(ISERROR((AVERAGE(B320:M320))/12*COUNT(B320:M320)),"",(AVERAGE(B320:M320))/12*COUNT(B320:M320))</f>
        <v/>
      </c>
      <c r="O320" s="155"/>
    </row>
    <row r="321" spans="1:15" ht="13.95" customHeight="1" thickBot="1">
      <c r="A321" s="566" t="s">
        <v>14</v>
      </c>
      <c r="B321" s="567"/>
      <c r="C321" s="154">
        <f>COUNTIF(B312:M315,"&gt;0")</f>
        <v>0</v>
      </c>
      <c r="D321" s="553" t="s">
        <v>15</v>
      </c>
      <c r="E321" s="556"/>
      <c r="F321" s="556"/>
      <c r="G321" s="154">
        <f>COUNT(B318:M320)</f>
        <v>0</v>
      </c>
      <c r="H321" s="553"/>
      <c r="I321" s="554"/>
      <c r="J321" s="156"/>
      <c r="K321" s="555" t="s">
        <v>76</v>
      </c>
      <c r="L321" s="554"/>
      <c r="M321" s="554"/>
      <c r="N321" s="255">
        <f>SUM(N318:N320)</f>
        <v>0</v>
      </c>
      <c r="O321" s="157"/>
    </row>
    <row r="322" spans="1:15" ht="13.95" customHeight="1" thickBot="1">
      <c r="A322" s="639"/>
      <c r="B322" s="640"/>
      <c r="C322" s="640"/>
      <c r="D322" s="640"/>
      <c r="E322" s="640"/>
      <c r="F322" s="640"/>
      <c r="G322" s="640"/>
      <c r="H322" s="640"/>
      <c r="I322" s="640"/>
      <c r="J322" s="640"/>
      <c r="K322" s="640"/>
      <c r="L322" s="640"/>
      <c r="M322" s="640"/>
      <c r="N322" s="640"/>
      <c r="O322" s="640" t="str">
        <f>IF(COUNTIF(B322:M322,"&gt;0")=12,SUM(B322:M322),"")</f>
        <v/>
      </c>
    </row>
    <row r="323" spans="1:15" ht="13.95" customHeight="1">
      <c r="A323" s="557" t="s">
        <v>89</v>
      </c>
      <c r="B323" s="558"/>
      <c r="C323" s="558"/>
      <c r="D323" s="558"/>
      <c r="E323" s="558"/>
      <c r="F323" s="558"/>
      <c r="G323" s="558"/>
      <c r="H323" s="558"/>
      <c r="I323" s="558"/>
      <c r="J323" s="558"/>
      <c r="K323" s="558"/>
      <c r="L323" s="558"/>
      <c r="M323" s="558"/>
      <c r="N323" s="558"/>
      <c r="O323" s="559"/>
    </row>
    <row r="324" spans="1:15" ht="13.95" customHeight="1" thickBot="1">
      <c r="A324" s="560" t="str">
        <f>CONCATENATE('A  Applicant Info'!$I$37,"th Percentile of Response Times (minutes)")</f>
        <v>85th Percentile of Response Times (minutes)</v>
      </c>
      <c r="B324" s="561"/>
      <c r="C324" s="561"/>
      <c r="D324" s="561"/>
      <c r="E324" s="561"/>
      <c r="F324" s="561"/>
      <c r="G324" s="561"/>
      <c r="H324" s="561"/>
      <c r="I324" s="561"/>
      <c r="J324" s="561"/>
      <c r="K324" s="561"/>
      <c r="L324" s="561"/>
      <c r="M324" s="561"/>
      <c r="N324" s="561"/>
      <c r="O324" s="562"/>
    </row>
    <row r="325" spans="1:15" ht="13.95" customHeight="1">
      <c r="A325" s="167" t="str">
        <f>$A$311</f>
        <v>Period</v>
      </c>
      <c r="B325" s="133" t="str">
        <f>$B$7</f>
        <v>Jan.</v>
      </c>
      <c r="C325" s="133" t="str">
        <f>$C$7</f>
        <v>Feb.</v>
      </c>
      <c r="D325" s="133" t="str">
        <f>$D$7</f>
        <v>Mar.</v>
      </c>
      <c r="E325" s="133" t="str">
        <f>$E$7</f>
        <v>Apr.</v>
      </c>
      <c r="F325" s="133" t="str">
        <f>$F$7</f>
        <v>May</v>
      </c>
      <c r="G325" s="133" t="str">
        <f>$G$7</f>
        <v>Jun.</v>
      </c>
      <c r="H325" s="133" t="str">
        <f>$H$7</f>
        <v>Jul.</v>
      </c>
      <c r="I325" s="133" t="str">
        <f>$I$7</f>
        <v>Aug.</v>
      </c>
      <c r="J325" s="133" t="str">
        <f>$J$7</f>
        <v>Sep.</v>
      </c>
      <c r="K325" s="133" t="str">
        <f>$K$7</f>
        <v>Oct.</v>
      </c>
      <c r="L325" s="133" t="str">
        <f>$L$7</f>
        <v>Nov.</v>
      </c>
      <c r="M325" s="133" t="str">
        <f>$M$7</f>
        <v>Dec.</v>
      </c>
      <c r="N325" s="257" t="str">
        <f>$N$272</f>
        <v>12 Mo. Avg.</v>
      </c>
      <c r="O325" s="155"/>
    </row>
    <row r="326" spans="1:15" ht="13.95" customHeight="1">
      <c r="A326" s="165">
        <f>$A$7</f>
        <v>2018</v>
      </c>
      <c r="B326" s="166" t="str">
        <f aca="true" t="shared" si="128" ref="B326:M326">IF(ISBLANK(B274),"",B274)</f>
        <v/>
      </c>
      <c r="C326" s="166" t="str">
        <f t="shared" si="128"/>
        <v/>
      </c>
      <c r="D326" s="166" t="str">
        <f t="shared" si="128"/>
        <v/>
      </c>
      <c r="E326" s="166" t="str">
        <f t="shared" si="128"/>
        <v/>
      </c>
      <c r="F326" s="166" t="str">
        <f t="shared" si="128"/>
        <v/>
      </c>
      <c r="G326" s="166" t="str">
        <f t="shared" si="128"/>
        <v/>
      </c>
      <c r="H326" s="166" t="str">
        <f t="shared" si="128"/>
        <v/>
      </c>
      <c r="I326" s="166" t="str">
        <f t="shared" si="128"/>
        <v/>
      </c>
      <c r="J326" s="166" t="str">
        <f t="shared" si="128"/>
        <v/>
      </c>
      <c r="K326" s="166" t="str">
        <f t="shared" si="128"/>
        <v/>
      </c>
      <c r="L326" s="166" t="str">
        <f t="shared" si="128"/>
        <v/>
      </c>
      <c r="M326" s="166" t="str">
        <f t="shared" si="128"/>
        <v/>
      </c>
      <c r="N326" s="168" t="str">
        <f>IF(COUNTIF(B326:M326,"&gt;0")=12,AVERAGE(B326:M326),"")</f>
        <v/>
      </c>
      <c r="O326" s="155"/>
    </row>
    <row r="327" spans="1:15" ht="13.95" customHeight="1">
      <c r="A327" s="159">
        <f>$A$28</f>
        <v>2017</v>
      </c>
      <c r="B327" s="151" t="str">
        <f>IF(ISBLANK(B282),"",B282)</f>
        <v/>
      </c>
      <c r="C327" s="151" t="str">
        <f aca="true" t="shared" si="129" ref="C327:M327">IF(ISBLANK(C282),"",C282)</f>
        <v/>
      </c>
      <c r="D327" s="151" t="str">
        <f t="shared" si="129"/>
        <v/>
      </c>
      <c r="E327" s="151" t="str">
        <f t="shared" si="129"/>
        <v/>
      </c>
      <c r="F327" s="151" t="str">
        <f t="shared" si="129"/>
        <v/>
      </c>
      <c r="G327" s="151" t="str">
        <f t="shared" si="129"/>
        <v/>
      </c>
      <c r="H327" s="151" t="str">
        <f t="shared" si="129"/>
        <v/>
      </c>
      <c r="I327" s="151" t="str">
        <f t="shared" si="129"/>
        <v/>
      </c>
      <c r="J327" s="151" t="str">
        <f t="shared" si="129"/>
        <v/>
      </c>
      <c r="K327" s="151" t="str">
        <f t="shared" si="129"/>
        <v/>
      </c>
      <c r="L327" s="151" t="str">
        <f t="shared" si="129"/>
        <v/>
      </c>
      <c r="M327" s="151" t="str">
        <f t="shared" si="129"/>
        <v/>
      </c>
      <c r="N327" s="168" t="str">
        <f>IF(COUNTIF(B327:M327,"&gt;0")=12,AVERAGE(B327:M327),"")</f>
        <v/>
      </c>
      <c r="O327" s="155"/>
    </row>
    <row r="328" spans="1:15" ht="13.95" customHeight="1">
      <c r="A328" s="159">
        <f>$A$53</f>
        <v>2016</v>
      </c>
      <c r="B328" s="151" t="str">
        <f>IF(ISBLANK(B290),"",B290)</f>
        <v/>
      </c>
      <c r="C328" s="151" t="str">
        <f aca="true" t="shared" si="130" ref="C328:M328">IF(ISBLANK(C290),"",C290)</f>
        <v/>
      </c>
      <c r="D328" s="151" t="str">
        <f t="shared" si="130"/>
        <v/>
      </c>
      <c r="E328" s="151" t="str">
        <f t="shared" si="130"/>
        <v/>
      </c>
      <c r="F328" s="151" t="str">
        <f t="shared" si="130"/>
        <v/>
      </c>
      <c r="G328" s="151" t="str">
        <f t="shared" si="130"/>
        <v/>
      </c>
      <c r="H328" s="151" t="str">
        <f t="shared" si="130"/>
        <v/>
      </c>
      <c r="I328" s="151" t="str">
        <f t="shared" si="130"/>
        <v/>
      </c>
      <c r="J328" s="151" t="str">
        <f t="shared" si="130"/>
        <v/>
      </c>
      <c r="K328" s="151" t="str">
        <f t="shared" si="130"/>
        <v/>
      </c>
      <c r="L328" s="151" t="str">
        <f t="shared" si="130"/>
        <v/>
      </c>
      <c r="M328" s="151" t="str">
        <f t="shared" si="130"/>
        <v/>
      </c>
      <c r="N328" s="168" t="str">
        <f>IF(COUNTIF(B328:M328,"&gt;0")=12,AVERAGE(B328:M328),"")</f>
        <v/>
      </c>
      <c r="O328" s="155"/>
    </row>
    <row r="329" spans="1:15" ht="13.95" customHeight="1" thickBot="1">
      <c r="A329" s="160">
        <f>$A$74</f>
        <v>2015</v>
      </c>
      <c r="B329" s="153" t="str">
        <f>IF(ISBLANK(B298),"",B298)</f>
        <v/>
      </c>
      <c r="C329" s="153" t="str">
        <f aca="true" t="shared" si="131" ref="C329:M329">IF(ISBLANK(C298),"",C298)</f>
        <v/>
      </c>
      <c r="D329" s="153" t="str">
        <f t="shared" si="131"/>
        <v/>
      </c>
      <c r="E329" s="153" t="str">
        <f t="shared" si="131"/>
        <v/>
      </c>
      <c r="F329" s="153" t="str">
        <f t="shared" si="131"/>
        <v/>
      </c>
      <c r="G329" s="153" t="str">
        <f t="shared" si="131"/>
        <v/>
      </c>
      <c r="H329" s="153" t="str">
        <f t="shared" si="131"/>
        <v/>
      </c>
      <c r="I329" s="153" t="str">
        <f t="shared" si="131"/>
        <v/>
      </c>
      <c r="J329" s="153" t="str">
        <f t="shared" si="131"/>
        <v/>
      </c>
      <c r="K329" s="153" t="str">
        <f t="shared" si="131"/>
        <v/>
      </c>
      <c r="L329" s="153" t="str">
        <f t="shared" si="131"/>
        <v/>
      </c>
      <c r="M329" s="153" t="str">
        <f t="shared" si="131"/>
        <v/>
      </c>
      <c r="N329" s="169" t="str">
        <f>IF(COUNTIF(B329:M329,"&gt;0")=12,AVERAGE(B329:M329),"")</f>
        <v/>
      </c>
      <c r="O329" s="155"/>
    </row>
    <row r="330" spans="1:15" ht="13.95" customHeight="1" thickBot="1">
      <c r="A330" s="560" t="str">
        <f>CONCATENATE("Year-Over-Year Changes (",'A  Applicant Info'!$I$37,"th Percentile)")</f>
        <v>Year-Over-Year Changes (85th Percentile)</v>
      </c>
      <c r="B330" s="561"/>
      <c r="C330" s="561"/>
      <c r="D330" s="561"/>
      <c r="E330" s="561"/>
      <c r="F330" s="561"/>
      <c r="G330" s="561"/>
      <c r="H330" s="561"/>
      <c r="I330" s="561"/>
      <c r="J330" s="561"/>
      <c r="K330" s="561"/>
      <c r="L330" s="561"/>
      <c r="M330" s="561"/>
      <c r="N330" s="561"/>
      <c r="O330" s="562"/>
    </row>
    <row r="331" spans="1:15" ht="13.95" customHeight="1">
      <c r="A331" s="167" t="str">
        <f>$A$317</f>
        <v>Comparison Period</v>
      </c>
      <c r="B331" s="133" t="str">
        <f>$B$7</f>
        <v>Jan.</v>
      </c>
      <c r="C331" s="133" t="str">
        <f>$C$7</f>
        <v>Feb.</v>
      </c>
      <c r="D331" s="133" t="str">
        <f>$D$7</f>
        <v>Mar.</v>
      </c>
      <c r="E331" s="133" t="str">
        <f>$E$7</f>
        <v>Apr.</v>
      </c>
      <c r="F331" s="133" t="str">
        <f>$F$7</f>
        <v>May</v>
      </c>
      <c r="G331" s="133" t="str">
        <f>$G$7</f>
        <v>Jun.</v>
      </c>
      <c r="H331" s="133" t="str">
        <f>$H$7</f>
        <v>Jul.</v>
      </c>
      <c r="I331" s="133" t="str">
        <f>$I$7</f>
        <v>Aug.</v>
      </c>
      <c r="J331" s="133" t="str">
        <f>$J$7</f>
        <v>Sep.</v>
      </c>
      <c r="K331" s="133" t="str">
        <f>$K$7</f>
        <v>Oct.</v>
      </c>
      <c r="L331" s="133" t="str">
        <f>$L$7</f>
        <v>Nov.</v>
      </c>
      <c r="M331" s="133" t="str">
        <f>$M$7</f>
        <v>Dec.</v>
      </c>
      <c r="N331" s="161" t="str">
        <f>$N$317</f>
        <v>Changes*</v>
      </c>
      <c r="O331" s="254" t="str">
        <f>$O$317</f>
        <v>*weighted</v>
      </c>
    </row>
    <row r="332" spans="1:15" ht="13.95" customHeight="1">
      <c r="A332" s="165" t="str">
        <f>CONCATENATE(A327," to ",A326)</f>
        <v>2017 to 2018</v>
      </c>
      <c r="B332" s="171" t="str">
        <f aca="true" t="shared" si="132" ref="B332:M334">IF(ISERROR((B326-B327)/B327),"",(B326-B327)/B327)</f>
        <v/>
      </c>
      <c r="C332" s="171" t="str">
        <f t="shared" si="132"/>
        <v/>
      </c>
      <c r="D332" s="171" t="str">
        <f t="shared" si="132"/>
        <v/>
      </c>
      <c r="E332" s="171" t="str">
        <f t="shared" si="132"/>
        <v/>
      </c>
      <c r="F332" s="171" t="str">
        <f t="shared" si="132"/>
        <v/>
      </c>
      <c r="G332" s="171" t="str">
        <f t="shared" si="132"/>
        <v/>
      </c>
      <c r="H332" s="171" t="str">
        <f t="shared" si="132"/>
        <v/>
      </c>
      <c r="I332" s="171" t="str">
        <f t="shared" si="132"/>
        <v/>
      </c>
      <c r="J332" s="171" t="str">
        <f t="shared" si="132"/>
        <v/>
      </c>
      <c r="K332" s="171" t="str">
        <f t="shared" si="132"/>
        <v/>
      </c>
      <c r="L332" s="171" t="str">
        <f t="shared" si="132"/>
        <v/>
      </c>
      <c r="M332" s="171" t="str">
        <f t="shared" si="132"/>
        <v/>
      </c>
      <c r="N332" s="173" t="str">
        <f>IF(ISERROR((AVERAGE(B332:M332))/12*COUNT(B332:M332)),"",(AVERAGE(B332:M332))/12*COUNT(B332:M332))</f>
        <v/>
      </c>
      <c r="O332" s="155"/>
    </row>
    <row r="333" spans="1:15" ht="13.95" customHeight="1">
      <c r="A333" s="159" t="str">
        <f>CONCATENATE(A328," to ",A327)</f>
        <v>2016 to 2017</v>
      </c>
      <c r="B333" s="158" t="str">
        <f t="shared" si="132"/>
        <v/>
      </c>
      <c r="C333" s="158" t="str">
        <f t="shared" si="132"/>
        <v/>
      </c>
      <c r="D333" s="158" t="str">
        <f t="shared" si="132"/>
        <v/>
      </c>
      <c r="E333" s="158" t="str">
        <f t="shared" si="132"/>
        <v/>
      </c>
      <c r="F333" s="158" t="str">
        <f t="shared" si="132"/>
        <v/>
      </c>
      <c r="G333" s="158" t="str">
        <f t="shared" si="132"/>
        <v/>
      </c>
      <c r="H333" s="158" t="str">
        <f t="shared" si="132"/>
        <v/>
      </c>
      <c r="I333" s="158" t="str">
        <f t="shared" si="132"/>
        <v/>
      </c>
      <c r="J333" s="158" t="str">
        <f t="shared" si="132"/>
        <v/>
      </c>
      <c r="K333" s="158" t="str">
        <f t="shared" si="132"/>
        <v/>
      </c>
      <c r="L333" s="158" t="str">
        <f t="shared" si="132"/>
        <v/>
      </c>
      <c r="M333" s="158" t="str">
        <f t="shared" si="132"/>
        <v/>
      </c>
      <c r="N333" s="173" t="str">
        <f>IF(ISERROR((AVERAGE(B333:M333))/12*COUNT(B333:M333)),"",(AVERAGE(B333:M333))/12*COUNT(B333:M333))</f>
        <v/>
      </c>
      <c r="O333" s="155"/>
    </row>
    <row r="334" spans="1:15" ht="13.95" customHeight="1" thickBot="1">
      <c r="A334" s="160" t="str">
        <f>CONCATENATE(A329," to ",A328)</f>
        <v>2015 to 2016</v>
      </c>
      <c r="B334" s="136" t="str">
        <f t="shared" si="132"/>
        <v/>
      </c>
      <c r="C334" s="136" t="str">
        <f t="shared" si="132"/>
        <v/>
      </c>
      <c r="D334" s="136" t="str">
        <f t="shared" si="132"/>
        <v/>
      </c>
      <c r="E334" s="136" t="str">
        <f t="shared" si="132"/>
        <v/>
      </c>
      <c r="F334" s="136" t="str">
        <f t="shared" si="132"/>
        <v/>
      </c>
      <c r="G334" s="136" t="str">
        <f t="shared" si="132"/>
        <v/>
      </c>
      <c r="H334" s="136" t="str">
        <f t="shared" si="132"/>
        <v/>
      </c>
      <c r="I334" s="136" t="str">
        <f t="shared" si="132"/>
        <v/>
      </c>
      <c r="J334" s="136" t="str">
        <f t="shared" si="132"/>
        <v/>
      </c>
      <c r="K334" s="136" t="str">
        <f t="shared" si="132"/>
        <v/>
      </c>
      <c r="L334" s="136" t="str">
        <f t="shared" si="132"/>
        <v/>
      </c>
      <c r="M334" s="136" t="str">
        <f t="shared" si="132"/>
        <v/>
      </c>
      <c r="N334" s="256" t="str">
        <f>IF(ISERROR((AVERAGE(B334:M334))/12*COUNT(B334:M334)),"",(AVERAGE(B334:M334))/12*COUNT(B334:M334))</f>
        <v/>
      </c>
      <c r="O334" s="155"/>
    </row>
    <row r="335" spans="1:15" ht="13.95" customHeight="1" thickBot="1">
      <c r="A335" s="566" t="s">
        <v>14</v>
      </c>
      <c r="B335" s="567"/>
      <c r="C335" s="154">
        <f>COUNTIF(B326:M329,"&gt;0")</f>
        <v>0</v>
      </c>
      <c r="D335" s="553" t="s">
        <v>15</v>
      </c>
      <c r="E335" s="556"/>
      <c r="F335" s="556"/>
      <c r="G335" s="154">
        <f>COUNT(B332:M334)</f>
        <v>0</v>
      </c>
      <c r="H335" s="553"/>
      <c r="I335" s="554"/>
      <c r="J335" s="156"/>
      <c r="K335" s="555" t="str">
        <f aca="true" t="shared" si="133" ref="K335">$K$321</f>
        <v>Total Change:</v>
      </c>
      <c r="L335" s="554"/>
      <c r="M335" s="554"/>
      <c r="N335" s="255">
        <f>SUM(N332:N334)</f>
        <v>0</v>
      </c>
      <c r="O335" s="157"/>
    </row>
    <row r="336" spans="1:15" ht="13.95" customHeight="1">
      <c r="A336" s="639"/>
      <c r="B336" s="640"/>
      <c r="C336" s="640"/>
      <c r="D336" s="640"/>
      <c r="E336" s="640"/>
      <c r="F336" s="640"/>
      <c r="G336" s="640"/>
      <c r="H336" s="640"/>
      <c r="I336" s="640"/>
      <c r="J336" s="640"/>
      <c r="K336" s="640"/>
      <c r="L336" s="640"/>
      <c r="M336" s="640"/>
      <c r="N336" s="640"/>
      <c r="O336" s="640" t="str">
        <f>IF(COUNTIF(B336:M336,"&gt;0")=12,SUM(B336:M336),"")</f>
        <v/>
      </c>
    </row>
    <row r="337" spans="1:15" ht="13.95" customHeight="1">
      <c r="A337" s="330"/>
      <c r="B337" s="330"/>
      <c r="C337" s="330"/>
      <c r="D337" s="330"/>
      <c r="E337" s="330"/>
      <c r="F337" s="330"/>
      <c r="G337" s="330"/>
      <c r="H337" s="330"/>
      <c r="I337" s="330"/>
      <c r="J337" s="330"/>
      <c r="K337" s="330"/>
      <c r="L337" s="330"/>
      <c r="M337" s="330"/>
      <c r="N337" s="330"/>
      <c r="O337" s="331"/>
    </row>
    <row r="338" spans="1:15" ht="13.95" customHeight="1">
      <c r="A338" s="349" t="s">
        <v>122</v>
      </c>
      <c r="B338" s="347"/>
      <c r="C338" s="347"/>
      <c r="D338" s="347"/>
      <c r="E338" s="347"/>
      <c r="F338" s="347"/>
      <c r="G338" s="355" t="s">
        <v>103</v>
      </c>
      <c r="H338" s="347"/>
      <c r="I338" s="347"/>
      <c r="J338" s="347"/>
      <c r="K338" s="347"/>
      <c r="L338" s="347"/>
      <c r="M338" s="347"/>
      <c r="N338" s="347"/>
      <c r="O338" s="351" t="str">
        <f>$O$3</f>
        <v>wheelchair accessible taxis (WATs) only</v>
      </c>
    </row>
    <row r="339" spans="1:15" ht="6" customHeight="1" thickBot="1">
      <c r="A339" s="347"/>
      <c r="B339" s="347"/>
      <c r="C339" s="347"/>
      <c r="D339" s="347"/>
      <c r="E339" s="347"/>
      <c r="F339" s="347"/>
      <c r="G339" s="347"/>
      <c r="H339" s="347"/>
      <c r="I339" s="347"/>
      <c r="J339" s="347"/>
      <c r="K339" s="347"/>
      <c r="L339" s="347"/>
      <c r="M339" s="347"/>
      <c r="N339" s="347"/>
      <c r="O339" s="348"/>
    </row>
    <row r="340" spans="1:15" ht="13.95" customHeight="1" thickBot="1">
      <c r="A340" s="334" t="s">
        <v>12</v>
      </c>
      <c r="B340" s="563" t="str">
        <f>'A  Applicant Info'!$E$3</f>
        <v>XYZ Taxi Ltd.</v>
      </c>
      <c r="C340" s="564"/>
      <c r="D340" s="564"/>
      <c r="E340" s="564"/>
      <c r="F340" s="564"/>
      <c r="G340" s="565"/>
      <c r="H340" s="352"/>
      <c r="I340" s="353"/>
      <c r="J340" s="337" t="s">
        <v>13</v>
      </c>
      <c r="K340" s="563">
        <f>'A  Applicant Info'!$L$3</f>
        <v>1</v>
      </c>
      <c r="L340" s="564"/>
      <c r="M340" s="564"/>
      <c r="N340" s="565"/>
      <c r="O340" s="352"/>
    </row>
    <row r="341" spans="1:15" ht="9" customHeight="1" thickBot="1">
      <c r="A341" s="338"/>
      <c r="B341" s="354"/>
      <c r="C341" s="354"/>
      <c r="D341" s="354"/>
      <c r="E341" s="354"/>
      <c r="F341" s="354"/>
      <c r="G341" s="354"/>
      <c r="H341" s="354"/>
      <c r="I341" s="354"/>
      <c r="J341" s="353"/>
      <c r="K341" s="353"/>
      <c r="L341" s="353"/>
      <c r="M341" s="353"/>
      <c r="N341" s="353"/>
      <c r="O341" s="348"/>
    </row>
    <row r="342" spans="1:15" ht="13.95" customHeight="1">
      <c r="A342" s="557" t="str">
        <f>$A$23</f>
        <v>Pickup &lt; 10 minutes</v>
      </c>
      <c r="B342" s="558"/>
      <c r="C342" s="558"/>
      <c r="D342" s="558"/>
      <c r="E342" s="558"/>
      <c r="F342" s="558"/>
      <c r="G342" s="558"/>
      <c r="H342" s="558"/>
      <c r="I342" s="558"/>
      <c r="J342" s="558"/>
      <c r="K342" s="558"/>
      <c r="L342" s="558"/>
      <c r="M342" s="558"/>
      <c r="N342" s="558"/>
      <c r="O342" s="559"/>
    </row>
    <row r="343" spans="1:15" ht="13.95" customHeight="1" thickBot="1">
      <c r="A343" s="560" t="str">
        <f>CONCATENATE("Volume of Monthly Trips (",$A$23,")")</f>
        <v>Volume of Monthly Trips (Pickup &lt; 10 minutes)</v>
      </c>
      <c r="B343" s="561"/>
      <c r="C343" s="561"/>
      <c r="D343" s="561"/>
      <c r="E343" s="561"/>
      <c r="F343" s="561"/>
      <c r="G343" s="561"/>
      <c r="H343" s="561"/>
      <c r="I343" s="561"/>
      <c r="J343" s="561"/>
      <c r="K343" s="561"/>
      <c r="L343" s="561"/>
      <c r="M343" s="561"/>
      <c r="N343" s="561"/>
      <c r="O343" s="562"/>
    </row>
    <row r="344" spans="1:15" ht="13.95" customHeight="1">
      <c r="A344" s="167" t="str">
        <f>$A$311</f>
        <v>Period</v>
      </c>
      <c r="B344" s="133" t="str">
        <f>$B$7</f>
        <v>Jan.</v>
      </c>
      <c r="C344" s="133" t="str">
        <f>$C$7</f>
        <v>Feb.</v>
      </c>
      <c r="D344" s="133" t="str">
        <f>$D$7</f>
        <v>Mar.</v>
      </c>
      <c r="E344" s="133" t="str">
        <f>$E$7</f>
        <v>Apr.</v>
      </c>
      <c r="F344" s="133" t="str">
        <f>$F$7</f>
        <v>May</v>
      </c>
      <c r="G344" s="133" t="str">
        <f>$G$7</f>
        <v>Jun.</v>
      </c>
      <c r="H344" s="133" t="str">
        <f>$H$7</f>
        <v>Jul.</v>
      </c>
      <c r="I344" s="133" t="str">
        <f>$I$7</f>
        <v>Aug.</v>
      </c>
      <c r="J344" s="133" t="str">
        <f>$J$7</f>
        <v>Sep.</v>
      </c>
      <c r="K344" s="133" t="str">
        <f>$K$7</f>
        <v>Oct.</v>
      </c>
      <c r="L344" s="133" t="str">
        <f>$L$7</f>
        <v>Nov.</v>
      </c>
      <c r="M344" s="133" t="str">
        <f>$M$7</f>
        <v>Dec.</v>
      </c>
      <c r="N344" s="275" t="str">
        <f>$N$272</f>
        <v>12 Mo. Avg.</v>
      </c>
      <c r="O344" s="257" t="s">
        <v>34</v>
      </c>
    </row>
    <row r="345" spans="1:15" ht="13.95" customHeight="1">
      <c r="A345" s="165">
        <f>$A$7</f>
        <v>2018</v>
      </c>
      <c r="B345" s="300" t="str">
        <f aca="true" t="shared" si="134" ref="B345:M345">IF(ISBLANK(B23),"",B23)</f>
        <v/>
      </c>
      <c r="C345" s="300" t="str">
        <f t="shared" si="134"/>
        <v/>
      </c>
      <c r="D345" s="300" t="str">
        <f t="shared" si="134"/>
        <v/>
      </c>
      <c r="E345" s="300" t="str">
        <f t="shared" si="134"/>
        <v/>
      </c>
      <c r="F345" s="300" t="str">
        <f t="shared" si="134"/>
        <v/>
      </c>
      <c r="G345" s="300" t="str">
        <f t="shared" si="134"/>
        <v/>
      </c>
      <c r="H345" s="300" t="str">
        <f t="shared" si="134"/>
        <v/>
      </c>
      <c r="I345" s="300" t="str">
        <f t="shared" si="134"/>
        <v/>
      </c>
      <c r="J345" s="300" t="str">
        <f t="shared" si="134"/>
        <v/>
      </c>
      <c r="K345" s="300" t="str">
        <f t="shared" si="134"/>
        <v/>
      </c>
      <c r="L345" s="300" t="str">
        <f t="shared" si="134"/>
        <v/>
      </c>
      <c r="M345" s="300" t="str">
        <f t="shared" si="134"/>
        <v/>
      </c>
      <c r="N345" s="305" t="str">
        <f>IF(COUNTIF(B345:M345,"&gt;0")=12,AVERAGE(B345:M345),"")</f>
        <v/>
      </c>
      <c r="O345" s="229" t="str">
        <f>$O$23</f>
        <v/>
      </c>
    </row>
    <row r="346" spans="1:15" ht="13.95" customHeight="1">
      <c r="A346" s="159">
        <f>$A$28</f>
        <v>2017</v>
      </c>
      <c r="B346" s="301" t="str">
        <f aca="true" t="shared" si="135" ref="B346:M346">IF(ISBLANK(B44),"",B44)</f>
        <v/>
      </c>
      <c r="C346" s="301" t="str">
        <f t="shared" si="135"/>
        <v/>
      </c>
      <c r="D346" s="301" t="str">
        <f t="shared" si="135"/>
        <v/>
      </c>
      <c r="E346" s="301" t="str">
        <f t="shared" si="135"/>
        <v/>
      </c>
      <c r="F346" s="301" t="str">
        <f t="shared" si="135"/>
        <v/>
      </c>
      <c r="G346" s="301" t="str">
        <f t="shared" si="135"/>
        <v/>
      </c>
      <c r="H346" s="301" t="str">
        <f t="shared" si="135"/>
        <v/>
      </c>
      <c r="I346" s="301" t="str">
        <f t="shared" si="135"/>
        <v/>
      </c>
      <c r="J346" s="301" t="str">
        <f t="shared" si="135"/>
        <v/>
      </c>
      <c r="K346" s="301" t="str">
        <f t="shared" si="135"/>
        <v/>
      </c>
      <c r="L346" s="301" t="str">
        <f t="shared" si="135"/>
        <v/>
      </c>
      <c r="M346" s="301" t="str">
        <f t="shared" si="135"/>
        <v/>
      </c>
      <c r="N346" s="305" t="str">
        <f>IF(COUNTIF(B346:M346,"&gt;0")=12,AVERAGE(B346:M346),"")</f>
        <v/>
      </c>
      <c r="O346" s="229" t="str">
        <f>$O$44</f>
        <v/>
      </c>
    </row>
    <row r="347" spans="1:15" ht="13.95" customHeight="1">
      <c r="A347" s="159">
        <f>$A$53</f>
        <v>2016</v>
      </c>
      <c r="B347" s="301" t="str">
        <f aca="true" t="shared" si="136" ref="B347:M347">IF(ISBLANK(B69),"",B69)</f>
        <v/>
      </c>
      <c r="C347" s="301" t="str">
        <f t="shared" si="136"/>
        <v/>
      </c>
      <c r="D347" s="301" t="str">
        <f t="shared" si="136"/>
        <v/>
      </c>
      <c r="E347" s="301" t="str">
        <f t="shared" si="136"/>
        <v/>
      </c>
      <c r="F347" s="301" t="str">
        <f t="shared" si="136"/>
        <v/>
      </c>
      <c r="G347" s="301" t="str">
        <f t="shared" si="136"/>
        <v/>
      </c>
      <c r="H347" s="301" t="str">
        <f t="shared" si="136"/>
        <v/>
      </c>
      <c r="I347" s="301" t="str">
        <f t="shared" si="136"/>
        <v/>
      </c>
      <c r="J347" s="301" t="str">
        <f t="shared" si="136"/>
        <v/>
      </c>
      <c r="K347" s="301" t="str">
        <f t="shared" si="136"/>
        <v/>
      </c>
      <c r="L347" s="301" t="str">
        <f t="shared" si="136"/>
        <v/>
      </c>
      <c r="M347" s="301" t="str">
        <f t="shared" si="136"/>
        <v/>
      </c>
      <c r="N347" s="305" t="str">
        <f>IF(COUNTIF(B347:M347,"&gt;0")=12,AVERAGE(B347:M347),"")</f>
        <v/>
      </c>
      <c r="O347" s="229" t="str">
        <f>$O$69</f>
        <v/>
      </c>
    </row>
    <row r="348" spans="1:15" ht="13.95" customHeight="1" thickBot="1">
      <c r="A348" s="160">
        <f>$A$74</f>
        <v>2015</v>
      </c>
      <c r="B348" s="302" t="str">
        <f aca="true" t="shared" si="137" ref="B348:M348">IF(ISBLANK(B90),"",B90)</f>
        <v/>
      </c>
      <c r="C348" s="302" t="str">
        <f t="shared" si="137"/>
        <v/>
      </c>
      <c r="D348" s="302" t="str">
        <f t="shared" si="137"/>
        <v/>
      </c>
      <c r="E348" s="302" t="str">
        <f t="shared" si="137"/>
        <v/>
      </c>
      <c r="F348" s="302" t="str">
        <f t="shared" si="137"/>
        <v/>
      </c>
      <c r="G348" s="302" t="str">
        <f t="shared" si="137"/>
        <v/>
      </c>
      <c r="H348" s="302" t="str">
        <f t="shared" si="137"/>
        <v/>
      </c>
      <c r="I348" s="302" t="str">
        <f t="shared" si="137"/>
        <v/>
      </c>
      <c r="J348" s="302" t="str">
        <f t="shared" si="137"/>
        <v/>
      </c>
      <c r="K348" s="302" t="str">
        <f t="shared" si="137"/>
        <v/>
      </c>
      <c r="L348" s="302" t="str">
        <f t="shared" si="137"/>
        <v/>
      </c>
      <c r="M348" s="302" t="str">
        <f t="shared" si="137"/>
        <v/>
      </c>
      <c r="N348" s="306" t="str">
        <f>IF(COUNTIF(B348:M348,"&gt;0")=12,AVERAGE(B348:M348),"")</f>
        <v/>
      </c>
      <c r="O348" s="230" t="str">
        <f>$O$90</f>
        <v/>
      </c>
    </row>
    <row r="349" spans="1:15" ht="13.95" customHeight="1" thickBot="1">
      <c r="A349" s="560" t="str">
        <f>CONCATENATE("Year-Over-Year Changes for the '",$A$23,"' Category in Sheet B-8")</f>
        <v>Year-Over-Year Changes for the 'Pickup &lt; 10 minutes' Category in Sheet B-8</v>
      </c>
      <c r="B349" s="561"/>
      <c r="C349" s="561"/>
      <c r="D349" s="561"/>
      <c r="E349" s="561"/>
      <c r="F349" s="561"/>
      <c r="G349" s="561"/>
      <c r="H349" s="561"/>
      <c r="I349" s="561"/>
      <c r="J349" s="561"/>
      <c r="K349" s="561"/>
      <c r="L349" s="561"/>
      <c r="M349" s="561"/>
      <c r="N349" s="561"/>
      <c r="O349" s="562"/>
    </row>
    <row r="350" spans="1:15" ht="13.95" customHeight="1">
      <c r="A350" s="167" t="s">
        <v>42</v>
      </c>
      <c r="B350" s="133" t="str">
        <f>$B$7</f>
        <v>Jan.</v>
      </c>
      <c r="C350" s="133" t="str">
        <f>$C$7</f>
        <v>Feb.</v>
      </c>
      <c r="D350" s="133" t="str">
        <f>$D$7</f>
        <v>Mar.</v>
      </c>
      <c r="E350" s="133" t="str">
        <f>$E$7</f>
        <v>Apr.</v>
      </c>
      <c r="F350" s="133" t="str">
        <f>$F$7</f>
        <v>May</v>
      </c>
      <c r="G350" s="133" t="str">
        <f>$G$7</f>
        <v>Jun.</v>
      </c>
      <c r="H350" s="133" t="str">
        <f>$H$7</f>
        <v>Jul.</v>
      </c>
      <c r="I350" s="133" t="str">
        <f>$I$7</f>
        <v>Aug.</v>
      </c>
      <c r="J350" s="133" t="str">
        <f>$J$7</f>
        <v>Sep.</v>
      </c>
      <c r="K350" s="133" t="str">
        <f>$K$7</f>
        <v>Oct.</v>
      </c>
      <c r="L350" s="133" t="str">
        <f>$L$7</f>
        <v>Nov.</v>
      </c>
      <c r="M350" s="133" t="str">
        <f>$M$7</f>
        <v>Dec.</v>
      </c>
      <c r="N350" s="161" t="str">
        <f>$N$317</f>
        <v>Changes*</v>
      </c>
      <c r="O350" s="254" t="str">
        <f>$O$317</f>
        <v>*weighted</v>
      </c>
    </row>
    <row r="351" spans="1:15" ht="13.95" customHeight="1">
      <c r="A351" s="165" t="str">
        <f>CONCATENATE(A346," to ",A345)</f>
        <v>2017 to 2018</v>
      </c>
      <c r="B351" s="258" t="str">
        <f>IF(OR(COUNTBLANK(B275)&gt;0,COUNTBLANK(B283)),"",B275-B283)</f>
        <v/>
      </c>
      <c r="C351" s="171" t="str">
        <f aca="true" t="shared" si="138" ref="C351:M351">IF(OR(COUNTBLANK(C275)&gt;0,COUNTBLANK(C283)),"",C275-C283)</f>
        <v/>
      </c>
      <c r="D351" s="171" t="str">
        <f t="shared" si="138"/>
        <v/>
      </c>
      <c r="E351" s="171" t="str">
        <f t="shared" si="138"/>
        <v/>
      </c>
      <c r="F351" s="171" t="str">
        <f t="shared" si="138"/>
        <v/>
      </c>
      <c r="G351" s="171" t="str">
        <f t="shared" si="138"/>
        <v/>
      </c>
      <c r="H351" s="171" t="str">
        <f t="shared" si="138"/>
        <v/>
      </c>
      <c r="I351" s="171" t="str">
        <f t="shared" si="138"/>
        <v/>
      </c>
      <c r="J351" s="171" t="str">
        <f t="shared" si="138"/>
        <v/>
      </c>
      <c r="K351" s="171" t="str">
        <f t="shared" si="138"/>
        <v/>
      </c>
      <c r="L351" s="171" t="str">
        <f t="shared" si="138"/>
        <v/>
      </c>
      <c r="M351" s="171" t="str">
        <f t="shared" si="138"/>
        <v/>
      </c>
      <c r="N351" s="173" t="str">
        <f>IF(ISERROR((AVERAGE(B351:M351))/12*COUNT(B351:M351)),"",(AVERAGE(B351:M351))/12*COUNT(B351:M351))</f>
        <v/>
      </c>
      <c r="O351" s="174"/>
    </row>
    <row r="352" spans="1:15" ht="13.95" customHeight="1">
      <c r="A352" s="159" t="str">
        <f>CONCATENATE(A347," to ",A346)</f>
        <v>2016 to 2017</v>
      </c>
      <c r="B352" s="158" t="str">
        <f>IF(OR(COUNTBLANK(B283)&gt;0,COUNTBLANK(B291)),"",B283-B291)</f>
        <v/>
      </c>
      <c r="C352" s="158" t="str">
        <f aca="true" t="shared" si="139" ref="C352:M352">IF(OR(COUNTBLANK(C283)&gt;0,COUNTBLANK(C291)),"",C283-C291)</f>
        <v/>
      </c>
      <c r="D352" s="158" t="str">
        <f t="shared" si="139"/>
        <v/>
      </c>
      <c r="E352" s="158" t="str">
        <f t="shared" si="139"/>
        <v/>
      </c>
      <c r="F352" s="158" t="str">
        <f t="shared" si="139"/>
        <v/>
      </c>
      <c r="G352" s="158" t="str">
        <f t="shared" si="139"/>
        <v/>
      </c>
      <c r="H352" s="158" t="str">
        <f t="shared" si="139"/>
        <v/>
      </c>
      <c r="I352" s="158" t="str">
        <f t="shared" si="139"/>
        <v/>
      </c>
      <c r="J352" s="158" t="str">
        <f t="shared" si="139"/>
        <v/>
      </c>
      <c r="K352" s="158" t="str">
        <f t="shared" si="139"/>
        <v/>
      </c>
      <c r="L352" s="158" t="str">
        <f t="shared" si="139"/>
        <v/>
      </c>
      <c r="M352" s="158" t="str">
        <f t="shared" si="139"/>
        <v/>
      </c>
      <c r="N352" s="173" t="str">
        <f>IF(ISERROR((AVERAGE(B352:M352))/12*COUNT(B352:M352)),"",(AVERAGE(B352:M352))/12*COUNT(B352:M352))</f>
        <v/>
      </c>
      <c r="O352" s="174"/>
    </row>
    <row r="353" spans="1:15" ht="13.95" customHeight="1" thickBot="1">
      <c r="A353" s="160" t="str">
        <f>CONCATENATE(A348," to ",A347)</f>
        <v>2015 to 2016</v>
      </c>
      <c r="B353" s="136" t="str">
        <f>IF(OR(COUNTBLANK(B291)&gt;0,COUNTBLANK(B299)),"",B291-B299)</f>
        <v/>
      </c>
      <c r="C353" s="136" t="str">
        <f aca="true" t="shared" si="140" ref="C353:M353">IF(OR(COUNTBLANK(C291)&gt;0,COUNTBLANK(C299)),"",C291-C299)</f>
        <v/>
      </c>
      <c r="D353" s="136" t="str">
        <f t="shared" si="140"/>
        <v/>
      </c>
      <c r="E353" s="136" t="str">
        <f t="shared" si="140"/>
        <v/>
      </c>
      <c r="F353" s="136" t="str">
        <f t="shared" si="140"/>
        <v/>
      </c>
      <c r="G353" s="136" t="str">
        <f t="shared" si="140"/>
        <v/>
      </c>
      <c r="H353" s="136" t="str">
        <f t="shared" si="140"/>
        <v/>
      </c>
      <c r="I353" s="136" t="str">
        <f t="shared" si="140"/>
        <v/>
      </c>
      <c r="J353" s="136" t="str">
        <f t="shared" si="140"/>
        <v/>
      </c>
      <c r="K353" s="136" t="str">
        <f t="shared" si="140"/>
        <v/>
      </c>
      <c r="L353" s="136" t="str">
        <f t="shared" si="140"/>
        <v/>
      </c>
      <c r="M353" s="136" t="str">
        <f t="shared" si="140"/>
        <v/>
      </c>
      <c r="N353" s="256" t="str">
        <f>IF(ISERROR((AVERAGE(B353:M353))/12*COUNT(B353:M353)),"",(AVERAGE(B353:M353))/12*COUNT(B353:M353))</f>
        <v/>
      </c>
      <c r="O353" s="174"/>
    </row>
    <row r="354" spans="1:15" ht="13.95" customHeight="1" thickBot="1">
      <c r="A354" s="566" t="s">
        <v>14</v>
      </c>
      <c r="B354" s="567"/>
      <c r="C354" s="154">
        <f>COUNTIF(B345:M348,"&gt;0")</f>
        <v>0</v>
      </c>
      <c r="D354" s="553" t="s">
        <v>15</v>
      </c>
      <c r="E354" s="556"/>
      <c r="F354" s="556"/>
      <c r="G354" s="154">
        <f>COUNT(B351:M353)</f>
        <v>0</v>
      </c>
      <c r="H354" s="553"/>
      <c r="I354" s="554"/>
      <c r="J354" s="156"/>
      <c r="K354" s="555" t="str">
        <f aca="true" t="shared" si="141" ref="K354">$K$321</f>
        <v>Total Change:</v>
      </c>
      <c r="L354" s="554"/>
      <c r="M354" s="554"/>
      <c r="N354" s="255">
        <f>SUM(N351:N353)</f>
        <v>0</v>
      </c>
      <c r="O354" s="157"/>
    </row>
    <row r="355" spans="1:15" ht="13.95" customHeight="1" thickBot="1">
      <c r="A355" s="639"/>
      <c r="B355" s="640"/>
      <c r="C355" s="640"/>
      <c r="D355" s="640"/>
      <c r="E355" s="640"/>
      <c r="F355" s="640"/>
      <c r="G355" s="640"/>
      <c r="H355" s="640"/>
      <c r="I355" s="640"/>
      <c r="J355" s="640"/>
      <c r="K355" s="640"/>
      <c r="L355" s="640"/>
      <c r="M355" s="640"/>
      <c r="N355" s="640"/>
      <c r="O355" s="640" t="str">
        <f>IF(COUNTIF(B355:M355,"&gt;0")=12,SUM(B355:M355),"")</f>
        <v/>
      </c>
    </row>
    <row r="356" spans="1:15" ht="13.95" customHeight="1">
      <c r="A356" s="557" t="str">
        <f>$A$24</f>
        <v>Pickup in 10 to 15 minutes</v>
      </c>
      <c r="B356" s="558"/>
      <c r="C356" s="558"/>
      <c r="D356" s="558"/>
      <c r="E356" s="558"/>
      <c r="F356" s="558"/>
      <c r="G356" s="558"/>
      <c r="H356" s="558"/>
      <c r="I356" s="558"/>
      <c r="J356" s="558"/>
      <c r="K356" s="558"/>
      <c r="L356" s="558"/>
      <c r="M356" s="558"/>
      <c r="N356" s="558"/>
      <c r="O356" s="559"/>
    </row>
    <row r="357" spans="1:15" ht="13.95" customHeight="1" thickBot="1">
      <c r="A357" s="560" t="str">
        <f>CONCATENATE("Volume of Monthly Trips (",$A$24,")")</f>
        <v>Volume of Monthly Trips (Pickup in 10 to 15 minutes)</v>
      </c>
      <c r="B357" s="561"/>
      <c r="C357" s="561"/>
      <c r="D357" s="561"/>
      <c r="E357" s="561"/>
      <c r="F357" s="561"/>
      <c r="G357" s="561"/>
      <c r="H357" s="561"/>
      <c r="I357" s="561"/>
      <c r="J357" s="561"/>
      <c r="K357" s="561"/>
      <c r="L357" s="561"/>
      <c r="M357" s="561"/>
      <c r="N357" s="561"/>
      <c r="O357" s="562"/>
    </row>
    <row r="358" spans="1:15" ht="13.95" customHeight="1">
      <c r="A358" s="167" t="str">
        <f>$A$311</f>
        <v>Period</v>
      </c>
      <c r="B358" s="133" t="str">
        <f>$B$7</f>
        <v>Jan.</v>
      </c>
      <c r="C358" s="133" t="str">
        <f>$C$7</f>
        <v>Feb.</v>
      </c>
      <c r="D358" s="133" t="str">
        <f>$D$7</f>
        <v>Mar.</v>
      </c>
      <c r="E358" s="133" t="str">
        <f>$E$7</f>
        <v>Apr.</v>
      </c>
      <c r="F358" s="133" t="str">
        <f>$F$7</f>
        <v>May</v>
      </c>
      <c r="G358" s="133" t="str">
        <f>$G$7</f>
        <v>Jun.</v>
      </c>
      <c r="H358" s="133" t="str">
        <f>$H$7</f>
        <v>Jul.</v>
      </c>
      <c r="I358" s="133" t="str">
        <f>$I$7</f>
        <v>Aug.</v>
      </c>
      <c r="J358" s="133" t="str">
        <f>$J$7</f>
        <v>Sep.</v>
      </c>
      <c r="K358" s="133" t="str">
        <f>$K$7</f>
        <v>Oct.</v>
      </c>
      <c r="L358" s="133" t="str">
        <f>$L$7</f>
        <v>Nov.</v>
      </c>
      <c r="M358" s="133" t="str">
        <f>$M$7</f>
        <v>Dec.</v>
      </c>
      <c r="N358" s="275" t="str">
        <f>$N$272</f>
        <v>12 Mo. Avg.</v>
      </c>
      <c r="O358" s="257" t="str">
        <f>$O$344</f>
        <v>Portion</v>
      </c>
    </row>
    <row r="359" spans="1:15" ht="13.95" customHeight="1">
      <c r="A359" s="165">
        <f>$A$7</f>
        <v>2018</v>
      </c>
      <c r="B359" s="300" t="str">
        <f aca="true" t="shared" si="142" ref="B359:M359">IF(ISBLANK(B24),"",B24)</f>
        <v/>
      </c>
      <c r="C359" s="300" t="str">
        <f t="shared" si="142"/>
        <v/>
      </c>
      <c r="D359" s="300" t="str">
        <f t="shared" si="142"/>
        <v/>
      </c>
      <c r="E359" s="300" t="str">
        <f t="shared" si="142"/>
        <v/>
      </c>
      <c r="F359" s="300" t="str">
        <f t="shared" si="142"/>
        <v/>
      </c>
      <c r="G359" s="300" t="str">
        <f t="shared" si="142"/>
        <v/>
      </c>
      <c r="H359" s="300" t="str">
        <f t="shared" si="142"/>
        <v/>
      </c>
      <c r="I359" s="300" t="str">
        <f t="shared" si="142"/>
        <v/>
      </c>
      <c r="J359" s="300" t="str">
        <f t="shared" si="142"/>
        <v/>
      </c>
      <c r="K359" s="300" t="str">
        <f t="shared" si="142"/>
        <v/>
      </c>
      <c r="L359" s="300" t="str">
        <f t="shared" si="142"/>
        <v/>
      </c>
      <c r="M359" s="300" t="str">
        <f t="shared" si="142"/>
        <v/>
      </c>
      <c r="N359" s="305" t="str">
        <f>IF(COUNTIF(B359:M359,"&gt;0")=12,AVERAGE(B359:M359),"")</f>
        <v/>
      </c>
      <c r="O359" s="229" t="str">
        <f>$O$24</f>
        <v/>
      </c>
    </row>
    <row r="360" spans="1:15" ht="13.95" customHeight="1">
      <c r="A360" s="159">
        <f>$A$28</f>
        <v>2017</v>
      </c>
      <c r="B360" s="301" t="str">
        <f aca="true" t="shared" si="143" ref="B360:M360">IF(ISBLANK(B45),"",B45)</f>
        <v/>
      </c>
      <c r="C360" s="301" t="str">
        <f t="shared" si="143"/>
        <v/>
      </c>
      <c r="D360" s="301" t="str">
        <f t="shared" si="143"/>
        <v/>
      </c>
      <c r="E360" s="301" t="str">
        <f t="shared" si="143"/>
        <v/>
      </c>
      <c r="F360" s="301" t="str">
        <f t="shared" si="143"/>
        <v/>
      </c>
      <c r="G360" s="301" t="str">
        <f t="shared" si="143"/>
        <v/>
      </c>
      <c r="H360" s="301" t="str">
        <f t="shared" si="143"/>
        <v/>
      </c>
      <c r="I360" s="301" t="str">
        <f t="shared" si="143"/>
        <v/>
      </c>
      <c r="J360" s="301" t="str">
        <f t="shared" si="143"/>
        <v/>
      </c>
      <c r="K360" s="301" t="str">
        <f t="shared" si="143"/>
        <v/>
      </c>
      <c r="L360" s="301" t="str">
        <f t="shared" si="143"/>
        <v/>
      </c>
      <c r="M360" s="301" t="str">
        <f t="shared" si="143"/>
        <v/>
      </c>
      <c r="N360" s="305" t="str">
        <f>IF(COUNTIF(B360:M360,"&gt;0")=12,AVERAGE(B360:M360),"")</f>
        <v/>
      </c>
      <c r="O360" s="229" t="str">
        <f>$O$45</f>
        <v/>
      </c>
    </row>
    <row r="361" spans="1:15" ht="13.95" customHeight="1">
      <c r="A361" s="159">
        <f>$A$53</f>
        <v>2016</v>
      </c>
      <c r="B361" s="301" t="str">
        <f aca="true" t="shared" si="144" ref="B361:M361">IF(ISBLANK(B70),"",B70)</f>
        <v/>
      </c>
      <c r="C361" s="301" t="str">
        <f t="shared" si="144"/>
        <v/>
      </c>
      <c r="D361" s="301" t="str">
        <f t="shared" si="144"/>
        <v/>
      </c>
      <c r="E361" s="301" t="str">
        <f t="shared" si="144"/>
        <v/>
      </c>
      <c r="F361" s="301" t="str">
        <f t="shared" si="144"/>
        <v/>
      </c>
      <c r="G361" s="301" t="str">
        <f t="shared" si="144"/>
        <v/>
      </c>
      <c r="H361" s="301" t="str">
        <f t="shared" si="144"/>
        <v/>
      </c>
      <c r="I361" s="301" t="str">
        <f t="shared" si="144"/>
        <v/>
      </c>
      <c r="J361" s="301" t="str">
        <f t="shared" si="144"/>
        <v/>
      </c>
      <c r="K361" s="301" t="str">
        <f t="shared" si="144"/>
        <v/>
      </c>
      <c r="L361" s="301" t="str">
        <f t="shared" si="144"/>
        <v/>
      </c>
      <c r="M361" s="301" t="str">
        <f t="shared" si="144"/>
        <v/>
      </c>
      <c r="N361" s="305" t="str">
        <f>IF(COUNTIF(B361:M361,"&gt;0")=12,AVERAGE(B361:M361),"")</f>
        <v/>
      </c>
      <c r="O361" s="229" t="str">
        <f>$O$70</f>
        <v/>
      </c>
    </row>
    <row r="362" spans="1:15" ht="13.95" customHeight="1" thickBot="1">
      <c r="A362" s="160">
        <f>$A$74</f>
        <v>2015</v>
      </c>
      <c r="B362" s="302" t="str">
        <f aca="true" t="shared" si="145" ref="B362:M362">IF(ISBLANK(B91),"",B91)</f>
        <v/>
      </c>
      <c r="C362" s="302" t="str">
        <f t="shared" si="145"/>
        <v/>
      </c>
      <c r="D362" s="302" t="str">
        <f t="shared" si="145"/>
        <v/>
      </c>
      <c r="E362" s="302" t="str">
        <f t="shared" si="145"/>
        <v/>
      </c>
      <c r="F362" s="302" t="str">
        <f t="shared" si="145"/>
        <v/>
      </c>
      <c r="G362" s="302" t="str">
        <f t="shared" si="145"/>
        <v/>
      </c>
      <c r="H362" s="302" t="str">
        <f t="shared" si="145"/>
        <v/>
      </c>
      <c r="I362" s="302" t="str">
        <f t="shared" si="145"/>
        <v/>
      </c>
      <c r="J362" s="302" t="str">
        <f t="shared" si="145"/>
        <v/>
      </c>
      <c r="K362" s="302" t="str">
        <f t="shared" si="145"/>
        <v/>
      </c>
      <c r="L362" s="302" t="str">
        <f t="shared" si="145"/>
        <v/>
      </c>
      <c r="M362" s="302" t="str">
        <f t="shared" si="145"/>
        <v/>
      </c>
      <c r="N362" s="306" t="str">
        <f>IF(COUNTIF(B362:M362,"&gt;0")=12,AVERAGE(B362:M362),"")</f>
        <v/>
      </c>
      <c r="O362" s="230" t="str">
        <f>$O$91</f>
        <v/>
      </c>
    </row>
    <row r="363" spans="1:15" ht="13.95" customHeight="1" thickBot="1">
      <c r="A363" s="560" t="str">
        <f>CONCATENATE("Year-Over-Year Changes for the '",$A$24,"' Category in Sheet B-8")</f>
        <v>Year-Over-Year Changes for the 'Pickup in 10 to 15 minutes' Category in Sheet B-8</v>
      </c>
      <c r="B363" s="561"/>
      <c r="C363" s="561"/>
      <c r="D363" s="561"/>
      <c r="E363" s="561"/>
      <c r="F363" s="561"/>
      <c r="G363" s="561"/>
      <c r="H363" s="561"/>
      <c r="I363" s="561"/>
      <c r="J363" s="561"/>
      <c r="K363" s="561"/>
      <c r="L363" s="561"/>
      <c r="M363" s="561"/>
      <c r="N363" s="561"/>
      <c r="O363" s="562"/>
    </row>
    <row r="364" spans="1:15" ht="13.95" customHeight="1">
      <c r="A364" s="167" t="s">
        <v>42</v>
      </c>
      <c r="B364" s="133" t="str">
        <f>$B$7</f>
        <v>Jan.</v>
      </c>
      <c r="C364" s="133" t="str">
        <f>$C$7</f>
        <v>Feb.</v>
      </c>
      <c r="D364" s="133" t="str">
        <f>$D$7</f>
        <v>Mar.</v>
      </c>
      <c r="E364" s="133" t="str">
        <f>$E$7</f>
        <v>Apr.</v>
      </c>
      <c r="F364" s="133" t="str">
        <f>$F$7</f>
        <v>May</v>
      </c>
      <c r="G364" s="133" t="str">
        <f>$G$7</f>
        <v>Jun.</v>
      </c>
      <c r="H364" s="133" t="str">
        <f>$H$7</f>
        <v>Jul.</v>
      </c>
      <c r="I364" s="133" t="str">
        <f>$I$7</f>
        <v>Aug.</v>
      </c>
      <c r="J364" s="133" t="str">
        <f>$J$7</f>
        <v>Sep.</v>
      </c>
      <c r="K364" s="133" t="str">
        <f>$K$7</f>
        <v>Oct.</v>
      </c>
      <c r="L364" s="133" t="str">
        <f>$L$7</f>
        <v>Nov.</v>
      </c>
      <c r="M364" s="133" t="str">
        <f>$M$7</f>
        <v>Dec.</v>
      </c>
      <c r="N364" s="161" t="str">
        <f>$N$317</f>
        <v>Changes*</v>
      </c>
      <c r="O364" s="254" t="str">
        <f>$O$317</f>
        <v>*weighted</v>
      </c>
    </row>
    <row r="365" spans="1:15" ht="13.95" customHeight="1">
      <c r="A365" s="165" t="str">
        <f>CONCATENATE(A360," to ",A359)</f>
        <v>2017 to 2018</v>
      </c>
      <c r="B365" s="171" t="str">
        <f>IF(OR(COUNTBLANK(B276)&gt;0,COUNTBLANK(B284)),"",B276-B284)</f>
        <v/>
      </c>
      <c r="C365" s="171" t="str">
        <f aca="true" t="shared" si="146" ref="C365:M365">IF(OR(COUNTBLANK(C276)&gt;0,COUNTBLANK(C284)),"",C276-C284)</f>
        <v/>
      </c>
      <c r="D365" s="171" t="str">
        <f t="shared" si="146"/>
        <v/>
      </c>
      <c r="E365" s="171" t="str">
        <f t="shared" si="146"/>
        <v/>
      </c>
      <c r="F365" s="171" t="str">
        <f t="shared" si="146"/>
        <v/>
      </c>
      <c r="G365" s="171" t="str">
        <f t="shared" si="146"/>
        <v/>
      </c>
      <c r="H365" s="171" t="str">
        <f t="shared" si="146"/>
        <v/>
      </c>
      <c r="I365" s="171" t="str">
        <f t="shared" si="146"/>
        <v/>
      </c>
      <c r="J365" s="171" t="str">
        <f t="shared" si="146"/>
        <v/>
      </c>
      <c r="K365" s="171" t="str">
        <f t="shared" si="146"/>
        <v/>
      </c>
      <c r="L365" s="171" t="str">
        <f t="shared" si="146"/>
        <v/>
      </c>
      <c r="M365" s="171" t="str">
        <f t="shared" si="146"/>
        <v/>
      </c>
      <c r="N365" s="173" t="str">
        <f>IF(ISERROR((AVERAGE(B365:M365))/12*COUNT(B365:M365)),"",(AVERAGE(B365:M365))/12*COUNT(B365:M365))</f>
        <v/>
      </c>
      <c r="O365" s="174"/>
    </row>
    <row r="366" spans="1:15" ht="13.95" customHeight="1">
      <c r="A366" s="159" t="str">
        <f>CONCATENATE(A361," to ",A360)</f>
        <v>2016 to 2017</v>
      </c>
      <c r="B366" s="158" t="str">
        <f>IF(OR(COUNTBLANK(B284)&gt;0,COUNTBLANK(B292)),"",B284-B292)</f>
        <v/>
      </c>
      <c r="C366" s="158" t="str">
        <f aca="true" t="shared" si="147" ref="C366:M366">IF(OR(COUNTBLANK(C284)&gt;0,COUNTBLANK(C292)),"",C284-C292)</f>
        <v/>
      </c>
      <c r="D366" s="158" t="str">
        <f t="shared" si="147"/>
        <v/>
      </c>
      <c r="E366" s="158" t="str">
        <f t="shared" si="147"/>
        <v/>
      </c>
      <c r="F366" s="158" t="str">
        <f t="shared" si="147"/>
        <v/>
      </c>
      <c r="G366" s="158" t="str">
        <f t="shared" si="147"/>
        <v/>
      </c>
      <c r="H366" s="158" t="str">
        <f t="shared" si="147"/>
        <v/>
      </c>
      <c r="I366" s="158" t="str">
        <f t="shared" si="147"/>
        <v/>
      </c>
      <c r="J366" s="158" t="str">
        <f t="shared" si="147"/>
        <v/>
      </c>
      <c r="K366" s="158" t="str">
        <f t="shared" si="147"/>
        <v/>
      </c>
      <c r="L366" s="158" t="str">
        <f t="shared" si="147"/>
        <v/>
      </c>
      <c r="M366" s="158" t="str">
        <f t="shared" si="147"/>
        <v/>
      </c>
      <c r="N366" s="173" t="str">
        <f>IF(ISERROR((AVERAGE(B366:M366))/12*COUNT(B366:M366)),"",(AVERAGE(B366:M366))/12*COUNT(B366:M366))</f>
        <v/>
      </c>
      <c r="O366" s="174"/>
    </row>
    <row r="367" spans="1:15" ht="13.95" customHeight="1" thickBot="1">
      <c r="A367" s="160" t="str">
        <f>CONCATENATE(A362," to ",A361)</f>
        <v>2015 to 2016</v>
      </c>
      <c r="B367" s="259" t="str">
        <f>IF(OR(COUNTBLANK(B292)&gt;0,COUNTBLANK(B300)),"",B292-B300)</f>
        <v/>
      </c>
      <c r="C367" s="136" t="str">
        <f aca="true" t="shared" si="148" ref="C367:M367">IF(OR(COUNTBLANK(C292)&gt;0,COUNTBLANK(C300)),"",C292-C300)</f>
        <v/>
      </c>
      <c r="D367" s="136" t="str">
        <f t="shared" si="148"/>
        <v/>
      </c>
      <c r="E367" s="136" t="str">
        <f t="shared" si="148"/>
        <v/>
      </c>
      <c r="F367" s="136" t="str">
        <f t="shared" si="148"/>
        <v/>
      </c>
      <c r="G367" s="136" t="str">
        <f t="shared" si="148"/>
        <v/>
      </c>
      <c r="H367" s="136" t="str">
        <f t="shared" si="148"/>
        <v/>
      </c>
      <c r="I367" s="136" t="str">
        <f t="shared" si="148"/>
        <v/>
      </c>
      <c r="J367" s="136" t="str">
        <f t="shared" si="148"/>
        <v/>
      </c>
      <c r="K367" s="136" t="str">
        <f t="shared" si="148"/>
        <v/>
      </c>
      <c r="L367" s="136" t="str">
        <f t="shared" si="148"/>
        <v/>
      </c>
      <c r="M367" s="136" t="str">
        <f t="shared" si="148"/>
        <v/>
      </c>
      <c r="N367" s="256" t="str">
        <f>IF(ISERROR((AVERAGE(B367:M367))/12*COUNT(B367:M367)),"",(AVERAGE(B367:M367))/12*COUNT(B367:M367))</f>
        <v/>
      </c>
      <c r="O367" s="174"/>
    </row>
    <row r="368" spans="1:15" ht="13.95" customHeight="1" thickBot="1">
      <c r="A368" s="566" t="s">
        <v>14</v>
      </c>
      <c r="B368" s="567"/>
      <c r="C368" s="154">
        <f>COUNTIF(B359:M362,"&gt;0")</f>
        <v>0</v>
      </c>
      <c r="D368" s="553" t="s">
        <v>15</v>
      </c>
      <c r="E368" s="556"/>
      <c r="F368" s="556"/>
      <c r="G368" s="154">
        <f>COUNT(B365:M367)</f>
        <v>0</v>
      </c>
      <c r="H368" s="553"/>
      <c r="I368" s="554"/>
      <c r="J368" s="156"/>
      <c r="K368" s="555" t="str">
        <f aca="true" t="shared" si="149" ref="K368">$K$354</f>
        <v>Total Change:</v>
      </c>
      <c r="L368" s="554"/>
      <c r="M368" s="554"/>
      <c r="N368" s="255">
        <f>SUM(N365:N367)</f>
        <v>0</v>
      </c>
      <c r="O368" s="157"/>
    </row>
    <row r="369" spans="1:15" ht="13.95" customHeight="1">
      <c r="A369" s="639"/>
      <c r="B369" s="640"/>
      <c r="C369" s="640"/>
      <c r="D369" s="640"/>
      <c r="E369" s="640"/>
      <c r="F369" s="640"/>
      <c r="G369" s="640"/>
      <c r="H369" s="640"/>
      <c r="I369" s="640"/>
      <c r="J369" s="640"/>
      <c r="K369" s="640"/>
      <c r="L369" s="640"/>
      <c r="M369" s="640"/>
      <c r="N369" s="640"/>
      <c r="O369" s="640" t="s">
        <v>45</v>
      </c>
    </row>
    <row r="370" spans="1:15" ht="4.2" customHeight="1">
      <c r="A370" s="330"/>
      <c r="B370" s="330"/>
      <c r="C370" s="330"/>
      <c r="D370" s="330"/>
      <c r="E370" s="330"/>
      <c r="F370" s="330"/>
      <c r="G370" s="330"/>
      <c r="H370" s="330"/>
      <c r="I370" s="330"/>
      <c r="J370" s="330"/>
      <c r="K370" s="330"/>
      <c r="L370" s="330"/>
      <c r="M370" s="330"/>
      <c r="N370" s="330"/>
      <c r="O370" s="331"/>
    </row>
    <row r="371" spans="1:15" ht="13.95" customHeight="1">
      <c r="A371" s="349" t="s">
        <v>123</v>
      </c>
      <c r="B371" s="347"/>
      <c r="C371" s="347"/>
      <c r="D371" s="347"/>
      <c r="E371" s="347"/>
      <c r="F371" s="347"/>
      <c r="G371" s="355" t="s">
        <v>102</v>
      </c>
      <c r="H371" s="347"/>
      <c r="I371" s="347"/>
      <c r="J371" s="347"/>
      <c r="K371" s="347"/>
      <c r="L371" s="347"/>
      <c r="M371" s="347"/>
      <c r="N371" s="347"/>
      <c r="O371" s="351" t="str">
        <f>$O$3</f>
        <v>wheelchair accessible taxis (WATs) only</v>
      </c>
    </row>
    <row r="372" spans="1:15" ht="3" customHeight="1" thickBot="1">
      <c r="A372" s="347"/>
      <c r="B372" s="347"/>
      <c r="C372" s="347"/>
      <c r="D372" s="347"/>
      <c r="E372" s="347"/>
      <c r="F372" s="347"/>
      <c r="G372" s="347"/>
      <c r="H372" s="347"/>
      <c r="I372" s="347"/>
      <c r="J372" s="347"/>
      <c r="K372" s="347"/>
      <c r="L372" s="347"/>
      <c r="M372" s="347"/>
      <c r="N372" s="347"/>
      <c r="O372" s="348"/>
    </row>
    <row r="373" spans="1:15" ht="13.95" customHeight="1" thickBot="1">
      <c r="A373" s="334" t="s">
        <v>12</v>
      </c>
      <c r="B373" s="563" t="str">
        <f>'A  Applicant Info'!$E$3</f>
        <v>XYZ Taxi Ltd.</v>
      </c>
      <c r="C373" s="564"/>
      <c r="D373" s="564"/>
      <c r="E373" s="564"/>
      <c r="F373" s="564"/>
      <c r="G373" s="565"/>
      <c r="H373" s="352"/>
      <c r="I373" s="353"/>
      <c r="J373" s="337" t="s">
        <v>13</v>
      </c>
      <c r="K373" s="563">
        <f>'A  Applicant Info'!$L$3</f>
        <v>1</v>
      </c>
      <c r="L373" s="564"/>
      <c r="M373" s="564"/>
      <c r="N373" s="565"/>
      <c r="O373" s="352"/>
    </row>
    <row r="374" spans="1:15" ht="4.2" customHeight="1" thickBot="1">
      <c r="A374" s="338"/>
      <c r="B374" s="354"/>
      <c r="C374" s="354"/>
      <c r="D374" s="354"/>
      <c r="E374" s="354"/>
      <c r="F374" s="354"/>
      <c r="G374" s="354"/>
      <c r="H374" s="354"/>
      <c r="I374" s="354"/>
      <c r="J374" s="353"/>
      <c r="K374" s="353"/>
      <c r="L374" s="353"/>
      <c r="M374" s="353"/>
      <c r="N374" s="353"/>
      <c r="O374" s="348"/>
    </row>
    <row r="375" spans="1:15" ht="13.95" customHeight="1">
      <c r="A375" s="557" t="str">
        <f>$A$25</f>
        <v>Pickup &gt; 15 minutes</v>
      </c>
      <c r="B375" s="558"/>
      <c r="C375" s="558"/>
      <c r="D375" s="558"/>
      <c r="E375" s="558"/>
      <c r="F375" s="558"/>
      <c r="G375" s="558"/>
      <c r="H375" s="558"/>
      <c r="I375" s="558"/>
      <c r="J375" s="558"/>
      <c r="K375" s="558"/>
      <c r="L375" s="558"/>
      <c r="M375" s="558"/>
      <c r="N375" s="558"/>
      <c r="O375" s="559"/>
    </row>
    <row r="376" spans="1:15" ht="13.95" customHeight="1" thickBot="1">
      <c r="A376" s="560" t="str">
        <f>CONCATENATE("Volume of Monthly Trips (",$A$25,")")</f>
        <v>Volume of Monthly Trips (Pickup &gt; 15 minutes)</v>
      </c>
      <c r="B376" s="561"/>
      <c r="C376" s="561"/>
      <c r="D376" s="561"/>
      <c r="E376" s="561"/>
      <c r="F376" s="561"/>
      <c r="G376" s="561"/>
      <c r="H376" s="561"/>
      <c r="I376" s="561"/>
      <c r="J376" s="561"/>
      <c r="K376" s="561"/>
      <c r="L376" s="561"/>
      <c r="M376" s="561"/>
      <c r="N376" s="561"/>
      <c r="O376" s="562"/>
    </row>
    <row r="377" spans="1:15" ht="13.95" customHeight="1">
      <c r="A377" s="167" t="str">
        <f>$A$311</f>
        <v>Period</v>
      </c>
      <c r="B377" s="133" t="str">
        <f>$B$7</f>
        <v>Jan.</v>
      </c>
      <c r="C377" s="133" t="str">
        <f>$C$7</f>
        <v>Feb.</v>
      </c>
      <c r="D377" s="133" t="str">
        <f>$D$7</f>
        <v>Mar.</v>
      </c>
      <c r="E377" s="133" t="str">
        <f>$E$7</f>
        <v>Apr.</v>
      </c>
      <c r="F377" s="133" t="str">
        <f>$F$7</f>
        <v>May</v>
      </c>
      <c r="G377" s="133" t="str">
        <f>$G$7</f>
        <v>Jun.</v>
      </c>
      <c r="H377" s="133" t="str">
        <f>$H$7</f>
        <v>Jul.</v>
      </c>
      <c r="I377" s="133" t="str">
        <f>$I$7</f>
        <v>Aug.</v>
      </c>
      <c r="J377" s="133" t="str">
        <f>$J$7</f>
        <v>Sep.</v>
      </c>
      <c r="K377" s="133" t="str">
        <f>$K$7</f>
        <v>Oct.</v>
      </c>
      <c r="L377" s="133" t="str">
        <f>$L$7</f>
        <v>Nov.</v>
      </c>
      <c r="M377" s="133" t="str">
        <f>$M$7</f>
        <v>Dec.</v>
      </c>
      <c r="N377" s="275" t="str">
        <f>$N$272</f>
        <v>12 Mo. Avg.</v>
      </c>
      <c r="O377" s="257" t="str">
        <f>$O$344</f>
        <v>Portion</v>
      </c>
    </row>
    <row r="378" spans="1:15" ht="13.95" customHeight="1">
      <c r="A378" s="165">
        <f>$A$7</f>
        <v>2018</v>
      </c>
      <c r="B378" s="300" t="str">
        <f aca="true" t="shared" si="150" ref="B378:M378">IF(ISBLANK(B25),"",B25)</f>
        <v/>
      </c>
      <c r="C378" s="300" t="str">
        <f t="shared" si="150"/>
        <v/>
      </c>
      <c r="D378" s="300" t="str">
        <f t="shared" si="150"/>
        <v/>
      </c>
      <c r="E378" s="300" t="str">
        <f t="shared" si="150"/>
        <v/>
      </c>
      <c r="F378" s="300" t="str">
        <f t="shared" si="150"/>
        <v/>
      </c>
      <c r="G378" s="300" t="str">
        <f t="shared" si="150"/>
        <v/>
      </c>
      <c r="H378" s="300" t="str">
        <f t="shared" si="150"/>
        <v/>
      </c>
      <c r="I378" s="300" t="str">
        <f t="shared" si="150"/>
        <v/>
      </c>
      <c r="J378" s="300" t="str">
        <f t="shared" si="150"/>
        <v/>
      </c>
      <c r="K378" s="300" t="str">
        <f t="shared" si="150"/>
        <v/>
      </c>
      <c r="L378" s="300" t="str">
        <f t="shared" si="150"/>
        <v/>
      </c>
      <c r="M378" s="300" t="str">
        <f t="shared" si="150"/>
        <v/>
      </c>
      <c r="N378" s="305" t="str">
        <f>IF(COUNTIF(B378:M378,"&gt;0")=12,AVERAGE(B378:M378),"")</f>
        <v/>
      </c>
      <c r="O378" s="229" t="str">
        <f>$O$25</f>
        <v/>
      </c>
    </row>
    <row r="379" spans="1:15" ht="13.95" customHeight="1">
      <c r="A379" s="159">
        <f>$A$28</f>
        <v>2017</v>
      </c>
      <c r="B379" s="301" t="str">
        <f aca="true" t="shared" si="151" ref="B379:M379">IF(ISBLANK(B46),"",B46)</f>
        <v/>
      </c>
      <c r="C379" s="301" t="str">
        <f t="shared" si="151"/>
        <v/>
      </c>
      <c r="D379" s="301" t="str">
        <f t="shared" si="151"/>
        <v/>
      </c>
      <c r="E379" s="301" t="str">
        <f t="shared" si="151"/>
        <v/>
      </c>
      <c r="F379" s="301" t="str">
        <f t="shared" si="151"/>
        <v/>
      </c>
      <c r="G379" s="301" t="str">
        <f t="shared" si="151"/>
        <v/>
      </c>
      <c r="H379" s="301" t="str">
        <f t="shared" si="151"/>
        <v/>
      </c>
      <c r="I379" s="301" t="str">
        <f t="shared" si="151"/>
        <v/>
      </c>
      <c r="J379" s="301" t="str">
        <f t="shared" si="151"/>
        <v/>
      </c>
      <c r="K379" s="301" t="str">
        <f t="shared" si="151"/>
        <v/>
      </c>
      <c r="L379" s="301" t="str">
        <f t="shared" si="151"/>
        <v/>
      </c>
      <c r="M379" s="301" t="str">
        <f t="shared" si="151"/>
        <v/>
      </c>
      <c r="N379" s="305" t="str">
        <f>IF(COUNTIF(B379:M379,"&gt;0")=12,AVERAGE(B379:M379),"")</f>
        <v/>
      </c>
      <c r="O379" s="229" t="str">
        <f>$O$46</f>
        <v/>
      </c>
    </row>
    <row r="380" spans="1:15" ht="13.95" customHeight="1">
      <c r="A380" s="159">
        <f>$A$53</f>
        <v>2016</v>
      </c>
      <c r="B380" s="301" t="str">
        <f aca="true" t="shared" si="152" ref="B380:M380">IF(ISBLANK(B71),"",B71)</f>
        <v/>
      </c>
      <c r="C380" s="301" t="str">
        <f t="shared" si="152"/>
        <v/>
      </c>
      <c r="D380" s="301" t="str">
        <f t="shared" si="152"/>
        <v/>
      </c>
      <c r="E380" s="301" t="str">
        <f t="shared" si="152"/>
        <v/>
      </c>
      <c r="F380" s="301" t="str">
        <f t="shared" si="152"/>
        <v/>
      </c>
      <c r="G380" s="301" t="str">
        <f t="shared" si="152"/>
        <v/>
      </c>
      <c r="H380" s="301" t="str">
        <f t="shared" si="152"/>
        <v/>
      </c>
      <c r="I380" s="301" t="str">
        <f t="shared" si="152"/>
        <v/>
      </c>
      <c r="J380" s="301" t="str">
        <f t="shared" si="152"/>
        <v/>
      </c>
      <c r="K380" s="301" t="str">
        <f t="shared" si="152"/>
        <v/>
      </c>
      <c r="L380" s="301" t="str">
        <f t="shared" si="152"/>
        <v/>
      </c>
      <c r="M380" s="301" t="str">
        <f t="shared" si="152"/>
        <v/>
      </c>
      <c r="N380" s="305" t="str">
        <f>IF(COUNTIF(B380:M380,"&gt;0")=12,AVERAGE(B380:M380),"")</f>
        <v/>
      </c>
      <c r="O380" s="229" t="str">
        <f>$O$71</f>
        <v/>
      </c>
    </row>
    <row r="381" spans="1:15" ht="13.95" customHeight="1" thickBot="1">
      <c r="A381" s="160">
        <f>$A$74</f>
        <v>2015</v>
      </c>
      <c r="B381" s="302" t="str">
        <f aca="true" t="shared" si="153" ref="B381:M381">IF(ISBLANK(B92),"",B92)</f>
        <v/>
      </c>
      <c r="C381" s="302" t="str">
        <f t="shared" si="153"/>
        <v/>
      </c>
      <c r="D381" s="302" t="str">
        <f t="shared" si="153"/>
        <v/>
      </c>
      <c r="E381" s="302" t="str">
        <f t="shared" si="153"/>
        <v/>
      </c>
      <c r="F381" s="302" t="str">
        <f t="shared" si="153"/>
        <v/>
      </c>
      <c r="G381" s="302" t="str">
        <f t="shared" si="153"/>
        <v/>
      </c>
      <c r="H381" s="302" t="str">
        <f t="shared" si="153"/>
        <v/>
      </c>
      <c r="I381" s="302" t="str">
        <f t="shared" si="153"/>
        <v/>
      </c>
      <c r="J381" s="302" t="str">
        <f t="shared" si="153"/>
        <v/>
      </c>
      <c r="K381" s="302" t="str">
        <f t="shared" si="153"/>
        <v/>
      </c>
      <c r="L381" s="302" t="str">
        <f t="shared" si="153"/>
        <v/>
      </c>
      <c r="M381" s="302" t="str">
        <f t="shared" si="153"/>
        <v/>
      </c>
      <c r="N381" s="306" t="str">
        <f>IF(COUNTIF(B381:M381,"&gt;0")=12,AVERAGE(B381:M381),"")</f>
        <v/>
      </c>
      <c r="O381" s="230" t="str">
        <f>$O$92</f>
        <v/>
      </c>
    </row>
    <row r="382" spans="1:15" ht="13.95" customHeight="1" thickBot="1">
      <c r="A382" s="599" t="str">
        <f>CONCATENATE("Year-Over-Year Changes for the '",$A$25,"' Category in Sheet B-8")</f>
        <v>Year-Over-Year Changes for the 'Pickup &gt; 15 minutes' Category in Sheet B-8</v>
      </c>
      <c r="B382" s="600"/>
      <c r="C382" s="600"/>
      <c r="D382" s="600"/>
      <c r="E382" s="600"/>
      <c r="F382" s="600"/>
      <c r="G382" s="600"/>
      <c r="H382" s="600"/>
      <c r="I382" s="600"/>
      <c r="J382" s="600"/>
      <c r="K382" s="600"/>
      <c r="L382" s="600"/>
      <c r="M382" s="600"/>
      <c r="N382" s="600"/>
      <c r="O382" s="601"/>
    </row>
    <row r="383" spans="1:15" ht="13.95" customHeight="1">
      <c r="A383" s="167" t="s">
        <v>42</v>
      </c>
      <c r="B383" s="133" t="str">
        <f>$B$7</f>
        <v>Jan.</v>
      </c>
      <c r="C383" s="133" t="str">
        <f>$C$7</f>
        <v>Feb.</v>
      </c>
      <c r="D383" s="133" t="str">
        <f>$D$7</f>
        <v>Mar.</v>
      </c>
      <c r="E383" s="133" t="str">
        <f>$E$7</f>
        <v>Apr.</v>
      </c>
      <c r="F383" s="133" t="str">
        <f>$F$7</f>
        <v>May</v>
      </c>
      <c r="G383" s="133" t="str">
        <f>$G$7</f>
        <v>Jun.</v>
      </c>
      <c r="H383" s="133" t="str">
        <f>$H$7</f>
        <v>Jul.</v>
      </c>
      <c r="I383" s="133" t="str">
        <f>$I$7</f>
        <v>Aug.</v>
      </c>
      <c r="J383" s="133" t="str">
        <f>$J$7</f>
        <v>Sep.</v>
      </c>
      <c r="K383" s="133" t="str">
        <f>$K$7</f>
        <v>Oct.</v>
      </c>
      <c r="L383" s="133" t="str">
        <f>$L$7</f>
        <v>Nov.</v>
      </c>
      <c r="M383" s="133" t="str">
        <f>$M$7</f>
        <v>Dec.</v>
      </c>
      <c r="N383" s="161" t="str">
        <f>$N$317</f>
        <v>Changes*</v>
      </c>
      <c r="O383" s="254" t="str">
        <f>$O$317</f>
        <v>*weighted</v>
      </c>
    </row>
    <row r="384" spans="1:15" ht="13.95" customHeight="1">
      <c r="A384" s="165" t="str">
        <f>CONCATENATE(A379," to ",A378)</f>
        <v>2017 to 2018</v>
      </c>
      <c r="B384" s="171" t="str">
        <f>IF(OR(COUNTBLANK(B277)&gt;0,COUNTBLANK(B285)),"",B277-B285)</f>
        <v/>
      </c>
      <c r="C384" s="171" t="str">
        <f aca="true" t="shared" si="154" ref="C384:M384">IF(OR(COUNTBLANK(C277)&gt;0,COUNTBLANK(C285)),"",C277-C285)</f>
        <v/>
      </c>
      <c r="D384" s="171" t="str">
        <f t="shared" si="154"/>
        <v/>
      </c>
      <c r="E384" s="171" t="str">
        <f t="shared" si="154"/>
        <v/>
      </c>
      <c r="F384" s="171" t="str">
        <f t="shared" si="154"/>
        <v/>
      </c>
      <c r="G384" s="171" t="str">
        <f t="shared" si="154"/>
        <v/>
      </c>
      <c r="H384" s="171" t="str">
        <f t="shared" si="154"/>
        <v/>
      </c>
      <c r="I384" s="171" t="str">
        <f t="shared" si="154"/>
        <v/>
      </c>
      <c r="J384" s="171" t="str">
        <f t="shared" si="154"/>
        <v/>
      </c>
      <c r="K384" s="171" t="str">
        <f t="shared" si="154"/>
        <v/>
      </c>
      <c r="L384" s="171" t="str">
        <f t="shared" si="154"/>
        <v/>
      </c>
      <c r="M384" s="171" t="str">
        <f t="shared" si="154"/>
        <v/>
      </c>
      <c r="N384" s="173" t="str">
        <f>IF(ISERROR((AVERAGE(B384:M384))/12*COUNT(B384:M384)),"",(AVERAGE(B384:M384))/12*COUNT(B384:M384))</f>
        <v/>
      </c>
      <c r="O384" s="174"/>
    </row>
    <row r="385" spans="1:15" ht="13.95" customHeight="1">
      <c r="A385" s="159" t="str">
        <f>CONCATENATE(A380," to ",A379)</f>
        <v>2016 to 2017</v>
      </c>
      <c r="B385" s="158" t="str">
        <f>IF(OR(COUNTBLANK(B285)&gt;0,COUNTBLANK(B293)),"",B285-B293)</f>
        <v/>
      </c>
      <c r="C385" s="158" t="str">
        <f aca="true" t="shared" si="155" ref="C385:M385">IF(OR(COUNTBLANK(C285)&gt;0,COUNTBLANK(C293)),"",C285-C293)</f>
        <v/>
      </c>
      <c r="D385" s="158" t="str">
        <f t="shared" si="155"/>
        <v/>
      </c>
      <c r="E385" s="158" t="str">
        <f t="shared" si="155"/>
        <v/>
      </c>
      <c r="F385" s="158" t="str">
        <f t="shared" si="155"/>
        <v/>
      </c>
      <c r="G385" s="158" t="str">
        <f t="shared" si="155"/>
        <v/>
      </c>
      <c r="H385" s="158" t="str">
        <f t="shared" si="155"/>
        <v/>
      </c>
      <c r="I385" s="158" t="str">
        <f t="shared" si="155"/>
        <v/>
      </c>
      <c r="J385" s="158" t="str">
        <f t="shared" si="155"/>
        <v/>
      </c>
      <c r="K385" s="158" t="str">
        <f t="shared" si="155"/>
        <v/>
      </c>
      <c r="L385" s="158" t="str">
        <f t="shared" si="155"/>
        <v/>
      </c>
      <c r="M385" s="158" t="str">
        <f t="shared" si="155"/>
        <v/>
      </c>
      <c r="N385" s="173" t="str">
        <f>IF(ISERROR((AVERAGE(B385:M385))/12*COUNT(B385:M385)),"",(AVERAGE(B385:M385))/12*COUNT(B385:M385))</f>
        <v/>
      </c>
      <c r="O385" s="174"/>
    </row>
    <row r="386" spans="1:15" ht="13.95" customHeight="1" thickBot="1">
      <c r="A386" s="160" t="str">
        <f>CONCATENATE(A381," to ",A380)</f>
        <v>2015 to 2016</v>
      </c>
      <c r="B386" s="136" t="str">
        <f>IF(OR(COUNTBLANK(B293)&gt;0,COUNTBLANK(B301)),"",B293-B301)</f>
        <v/>
      </c>
      <c r="C386" s="136" t="str">
        <f aca="true" t="shared" si="156" ref="C386:M386">IF(OR(COUNTBLANK(C293)&gt;0,COUNTBLANK(C301)),"",C293-C301)</f>
        <v/>
      </c>
      <c r="D386" s="136" t="str">
        <f t="shared" si="156"/>
        <v/>
      </c>
      <c r="E386" s="136" t="str">
        <f t="shared" si="156"/>
        <v/>
      </c>
      <c r="F386" s="136" t="str">
        <f t="shared" si="156"/>
        <v/>
      </c>
      <c r="G386" s="136" t="str">
        <f t="shared" si="156"/>
        <v/>
      </c>
      <c r="H386" s="136" t="str">
        <f t="shared" si="156"/>
        <v/>
      </c>
      <c r="I386" s="136" t="str">
        <f t="shared" si="156"/>
        <v/>
      </c>
      <c r="J386" s="136" t="str">
        <f t="shared" si="156"/>
        <v/>
      </c>
      <c r="K386" s="136" t="str">
        <f t="shared" si="156"/>
        <v/>
      </c>
      <c r="L386" s="136" t="str">
        <f t="shared" si="156"/>
        <v/>
      </c>
      <c r="M386" s="136" t="str">
        <f t="shared" si="156"/>
        <v/>
      </c>
      <c r="N386" s="256" t="str">
        <f>IF(ISERROR((AVERAGE(B386:M386))/12*COUNT(B386:M386)),"",(AVERAGE(B386:M386))/12*COUNT(B386:M386))</f>
        <v/>
      </c>
      <c r="O386" s="174"/>
    </row>
    <row r="387" spans="1:15" ht="13.95" customHeight="1" thickBot="1">
      <c r="A387" s="566" t="s">
        <v>14</v>
      </c>
      <c r="B387" s="567"/>
      <c r="C387" s="154">
        <f>COUNTIF(B378:M381,"&gt;0")</f>
        <v>0</v>
      </c>
      <c r="D387" s="553" t="s">
        <v>15</v>
      </c>
      <c r="E387" s="556"/>
      <c r="F387" s="556"/>
      <c r="G387" s="154">
        <f>COUNT(B384:M386)</f>
        <v>0</v>
      </c>
      <c r="H387" s="553"/>
      <c r="I387" s="554"/>
      <c r="J387" s="156"/>
      <c r="K387" s="555" t="str">
        <f aca="true" t="shared" si="157" ref="K387">$K$354</f>
        <v>Total Change:</v>
      </c>
      <c r="L387" s="554"/>
      <c r="M387" s="554"/>
      <c r="N387" s="255">
        <f>SUM(N384:N386)</f>
        <v>0</v>
      </c>
      <c r="O387" s="157"/>
    </row>
    <row r="388" spans="1:15" ht="10.8" customHeight="1" thickBot="1">
      <c r="A388" s="639"/>
      <c r="B388" s="640"/>
      <c r="C388" s="640"/>
      <c r="D388" s="640"/>
      <c r="E388" s="640"/>
      <c r="F388" s="640"/>
      <c r="G388" s="640"/>
      <c r="H388" s="640"/>
      <c r="I388" s="640"/>
      <c r="J388" s="640"/>
      <c r="K388" s="640"/>
      <c r="L388" s="640"/>
      <c r="M388" s="640"/>
      <c r="N388" s="640"/>
      <c r="O388" s="640"/>
    </row>
    <row r="389" spans="1:15" ht="27" customHeight="1">
      <c r="A389" s="178"/>
      <c r="B389" s="191"/>
      <c r="C389" s="191"/>
      <c r="D389" s="191"/>
      <c r="E389" s="179"/>
      <c r="F389" s="179"/>
      <c r="G389" s="180" t="s">
        <v>80</v>
      </c>
      <c r="H389" s="191"/>
      <c r="I389" s="191"/>
      <c r="J389" s="191"/>
      <c r="K389" s="191"/>
      <c r="L389" s="191"/>
      <c r="M389" s="191"/>
      <c r="N389" s="191"/>
      <c r="O389" s="322" t="str">
        <f>$O$3</f>
        <v>wheelchair accessible taxis (WATs) only</v>
      </c>
    </row>
    <row r="390" spans="1:15" ht="18.45" customHeight="1">
      <c r="A390" s="192"/>
      <c r="B390" s="175"/>
      <c r="C390" s="175"/>
      <c r="D390" s="175"/>
      <c r="E390" s="183"/>
      <c r="F390" s="183"/>
      <c r="G390" s="219" t="s">
        <v>86</v>
      </c>
      <c r="H390" s="175"/>
      <c r="I390" s="175"/>
      <c r="J390" s="175"/>
      <c r="K390" s="175"/>
      <c r="L390" s="175"/>
      <c r="M390" s="175"/>
      <c r="N390" s="175"/>
      <c r="O390" s="193"/>
    </row>
    <row r="391" spans="1:15" ht="4.2" customHeight="1">
      <c r="A391" s="181"/>
      <c r="B391" s="175"/>
      <c r="C391" s="175"/>
      <c r="D391" s="175"/>
      <c r="E391" s="175"/>
      <c r="F391" s="175"/>
      <c r="G391" s="175"/>
      <c r="H391" s="175"/>
      <c r="I391" s="175"/>
      <c r="J391" s="175"/>
      <c r="K391" s="175"/>
      <c r="L391" s="175"/>
      <c r="M391" s="175"/>
      <c r="N391" s="175"/>
      <c r="O391" s="182"/>
    </row>
    <row r="392" spans="1:15" ht="13.8" customHeight="1">
      <c r="A392" s="602" t="s">
        <v>80</v>
      </c>
      <c r="B392" s="603"/>
      <c r="C392" s="603"/>
      <c r="D392" s="603"/>
      <c r="E392" s="603"/>
      <c r="F392" s="603"/>
      <c r="G392" s="603"/>
      <c r="H392" s="603"/>
      <c r="I392" s="603"/>
      <c r="J392" s="603"/>
      <c r="K392" s="603"/>
      <c r="L392" s="603"/>
      <c r="M392" s="603"/>
      <c r="N392" s="603"/>
      <c r="O392" s="604"/>
    </row>
    <row r="393" spans="1:15" ht="13.8" customHeight="1">
      <c r="A393" s="227"/>
      <c r="B393" s="194" t="s">
        <v>18</v>
      </c>
      <c r="C393" s="194"/>
      <c r="D393" s="195"/>
      <c r="E393" s="194" t="str">
        <f>CONCATENATE('A  Applicant Info'!$I$37,"th Percentile")</f>
        <v>85th Percentile</v>
      </c>
      <c r="F393" s="228"/>
      <c r="G393" s="194"/>
      <c r="H393" s="194" t="s">
        <v>207</v>
      </c>
      <c r="I393" s="184"/>
      <c r="J393" s="184"/>
      <c r="K393" s="184"/>
      <c r="L393" s="184"/>
      <c r="M393" s="184"/>
      <c r="N393" s="184"/>
      <c r="O393" s="185"/>
    </row>
    <row r="394" spans="1:15" ht="8.55" customHeight="1" thickBot="1">
      <c r="A394" s="196" t="s">
        <v>43</v>
      </c>
      <c r="B394" s="197" t="s">
        <v>19</v>
      </c>
      <c r="C394" s="198"/>
      <c r="D394" s="195"/>
      <c r="E394" s="197" t="s">
        <v>19</v>
      </c>
      <c r="F394" s="228"/>
      <c r="G394" s="197"/>
      <c r="H394" s="197" t="s">
        <v>208</v>
      </c>
      <c r="I394" s="194"/>
      <c r="J394" s="184"/>
      <c r="K394" s="184"/>
      <c r="L394" s="184"/>
      <c r="M394" s="184"/>
      <c r="N394" s="184"/>
      <c r="O394" s="185"/>
    </row>
    <row r="395" spans="1:15" ht="13.95" customHeight="1">
      <c r="A395" s="202">
        <f>$A$7</f>
        <v>2018</v>
      </c>
      <c r="B395" s="203" t="str">
        <f>IF(ISBLANK(N312),"",N312)</f>
        <v/>
      </c>
      <c r="C395" s="203"/>
      <c r="D395" s="204"/>
      <c r="E395" s="203" t="str">
        <f>IF(ISBLANK(N326),"",N326)</f>
        <v/>
      </c>
      <c r="F395" s="205"/>
      <c r="G395" s="458" t="str">
        <f>IF(ISBLANK(P326),"",P326)</f>
        <v/>
      </c>
      <c r="H395" s="459" t="str">
        <f>IF(COUNTIF(B26:M26,"&gt;0")&gt;0,SUM(B26:M26),"")</f>
        <v/>
      </c>
      <c r="I395" s="460"/>
      <c r="J395" s="187"/>
      <c r="K395" s="187"/>
      <c r="L395" s="187"/>
      <c r="M395" s="187"/>
      <c r="N395" s="187"/>
      <c r="O395" s="190"/>
    </row>
    <row r="396" spans="1:15" ht="13.95" customHeight="1">
      <c r="A396" s="206">
        <f>$A$28</f>
        <v>2017</v>
      </c>
      <c r="B396" s="207" t="str">
        <f aca="true" t="shared" si="158" ref="B396:B398">IF(ISBLANK(N313),"",N313)</f>
        <v/>
      </c>
      <c r="C396" s="207"/>
      <c r="D396" s="208"/>
      <c r="E396" s="207" t="str">
        <f>IF(ISBLANK(N327),"",N327)</f>
        <v/>
      </c>
      <c r="F396" s="209"/>
      <c r="G396" s="461" t="str">
        <f>IF(ISBLANK(P327),"",P327)</f>
        <v/>
      </c>
      <c r="H396" s="462" t="str">
        <f>IF(COUNTIF(B47:M47,"&gt;0")&gt;0,SUM(B47:M47),"")</f>
        <v/>
      </c>
      <c r="I396" s="463"/>
      <c r="J396" s="187"/>
      <c r="K396" s="187"/>
      <c r="L396" s="187"/>
      <c r="M396" s="187"/>
      <c r="N396" s="187"/>
      <c r="O396" s="190"/>
    </row>
    <row r="397" spans="1:15" ht="13.95" customHeight="1">
      <c r="A397" s="206">
        <f>$A$53</f>
        <v>2016</v>
      </c>
      <c r="B397" s="207" t="str">
        <f t="shared" si="158"/>
        <v/>
      </c>
      <c r="C397" s="207"/>
      <c r="D397" s="208"/>
      <c r="E397" s="207" t="str">
        <f>IF(ISBLANK(N328),"",N328)</f>
        <v/>
      </c>
      <c r="F397" s="209"/>
      <c r="G397" s="461" t="str">
        <f>IF(ISBLANK(P328),"",P328)</f>
        <v/>
      </c>
      <c r="H397" s="462" t="str">
        <f>IF(COUNTIF(B72:M72,"&gt;0")&gt;0,SUM(B72:M72),"")</f>
        <v/>
      </c>
      <c r="I397" s="463"/>
      <c r="J397" s="187"/>
      <c r="K397" s="187"/>
      <c r="L397" s="187"/>
      <c r="M397" s="187"/>
      <c r="N397" s="187"/>
      <c r="O397" s="190"/>
    </row>
    <row r="398" spans="1:15" ht="13.95" customHeight="1" thickBot="1">
      <c r="A398" s="210">
        <f>$A$74</f>
        <v>2015</v>
      </c>
      <c r="B398" s="211" t="str">
        <f t="shared" si="158"/>
        <v/>
      </c>
      <c r="C398" s="211"/>
      <c r="D398" s="212"/>
      <c r="E398" s="211" t="str">
        <f>IF(ISBLANK(N329),"",N329)</f>
        <v/>
      </c>
      <c r="F398" s="213"/>
      <c r="G398" s="464" t="str">
        <f>IF(ISBLANK(P329),"",P329)</f>
        <v/>
      </c>
      <c r="H398" s="465" t="str">
        <f>IF(COUNTIF(B93:M93,"&gt;0")&gt;0,SUM(B93:M93),"")</f>
        <v/>
      </c>
      <c r="I398" s="466"/>
      <c r="J398" s="187"/>
      <c r="K398" s="187"/>
      <c r="L398" s="187"/>
      <c r="M398" s="187"/>
      <c r="N398" s="187"/>
      <c r="O398" s="190"/>
    </row>
    <row r="399" spans="1:15" ht="13.95" customHeight="1" thickBot="1">
      <c r="A399" s="467"/>
      <c r="B399" s="468"/>
      <c r="C399" s="468"/>
      <c r="D399" s="469"/>
      <c r="E399" s="468"/>
      <c r="F399" s="470"/>
      <c r="G399" s="607">
        <f>SUM(H395:H398)</f>
        <v>0</v>
      </c>
      <c r="H399" s="608"/>
      <c r="I399" s="609"/>
      <c r="J399" s="187"/>
      <c r="K399" s="187"/>
      <c r="L399" s="187"/>
      <c r="M399" s="187"/>
      <c r="N399" s="187"/>
      <c r="O399" s="190"/>
    </row>
    <row r="400" spans="1:15" ht="9.45" customHeight="1">
      <c r="A400" s="186"/>
      <c r="B400" s="187"/>
      <c r="C400" s="188"/>
      <c r="D400" s="189"/>
      <c r="E400" s="188"/>
      <c r="F400" s="188"/>
      <c r="G400" s="189"/>
      <c r="H400" s="187"/>
      <c r="I400" s="187"/>
      <c r="J400" s="187"/>
      <c r="K400" s="187"/>
      <c r="L400" s="187"/>
      <c r="M400" s="187"/>
      <c r="N400" s="187"/>
      <c r="O400" s="190"/>
    </row>
    <row r="401" spans="1:15" ht="13.95" customHeight="1">
      <c r="A401" s="602" t="s">
        <v>81</v>
      </c>
      <c r="B401" s="603"/>
      <c r="C401" s="603"/>
      <c r="D401" s="603"/>
      <c r="E401" s="603"/>
      <c r="F401" s="603"/>
      <c r="G401" s="603"/>
      <c r="H401" s="603"/>
      <c r="I401" s="603"/>
      <c r="J401" s="603"/>
      <c r="K401" s="603"/>
      <c r="L401" s="603"/>
      <c r="M401" s="603"/>
      <c r="N401" s="603"/>
      <c r="O401" s="604"/>
    </row>
    <row r="402" spans="1:15" ht="13.95" customHeight="1" thickBot="1">
      <c r="A402" s="196" t="str">
        <f>$A$394</f>
        <v>Period</v>
      </c>
      <c r="B402" s="194"/>
      <c r="C402" s="194" t="str">
        <f>$B$393</f>
        <v>Average Time</v>
      </c>
      <c r="D402" s="195"/>
      <c r="E402" s="194"/>
      <c r="F402" s="194" t="str">
        <f>$E$393</f>
        <v>85th Percentile</v>
      </c>
      <c r="G402" s="195"/>
      <c r="H402" s="194"/>
      <c r="I402" s="199" t="str">
        <f>$A$23</f>
        <v>Pickup &lt; 10 minutes</v>
      </c>
      <c r="J402" s="199"/>
      <c r="K402" s="228"/>
      <c r="L402" s="199" t="str">
        <f>$A$24</f>
        <v>Pickup in 10 to 15 minutes</v>
      </c>
      <c r="M402" s="199"/>
      <c r="N402" s="200" t="str">
        <f>$A$25</f>
        <v>Pickup &gt; 15 minutes</v>
      </c>
      <c r="O402" s="201"/>
    </row>
    <row r="403" spans="1:15" ht="13.95" customHeight="1">
      <c r="A403" s="202" t="str">
        <f>CONCATENATE($A$28," to ",$A$7)</f>
        <v>2017 to 2018</v>
      </c>
      <c r="B403" s="234"/>
      <c r="C403" s="220" t="str">
        <f>IF(ISBLANK(N318),"",N318)</f>
        <v/>
      </c>
      <c r="D403" s="221"/>
      <c r="E403" s="222"/>
      <c r="F403" s="220" t="str">
        <f>IF(ISBLANK(N332),"",N332)</f>
        <v/>
      </c>
      <c r="G403" s="221"/>
      <c r="H403" s="234" t="str">
        <f>IF(I395=0," ",IF(I396=0," ",(I395-I396)/I396))</f>
        <v xml:space="preserve"> </v>
      </c>
      <c r="I403" s="220" t="str">
        <f>IF(ISBLANK(N351),"",N351)</f>
        <v/>
      </c>
      <c r="J403" s="220"/>
      <c r="K403" s="220"/>
      <c r="L403" s="220" t="str">
        <f>IF(ISBLANK(N365),"",N365)</f>
        <v/>
      </c>
      <c r="M403" s="220"/>
      <c r="N403" s="223" t="str">
        <f>IF(ISBLANK(N384),"",N384)</f>
        <v/>
      </c>
      <c r="O403" s="201"/>
    </row>
    <row r="404" spans="1:15" ht="13.95" customHeight="1">
      <c r="A404" s="206" t="str">
        <f>CONCATENATE($A$53," to ",$A$28)</f>
        <v>2016 to 2017</v>
      </c>
      <c r="B404" s="235"/>
      <c r="C404" s="214" t="str">
        <f>IF(ISBLANK(N319),"",N319)</f>
        <v/>
      </c>
      <c r="D404" s="215"/>
      <c r="E404" s="216"/>
      <c r="F404" s="214" t="str">
        <f>IF(ISBLANK(N333),"",N333)</f>
        <v/>
      </c>
      <c r="G404" s="215"/>
      <c r="H404" s="235" t="str">
        <f>IF(I396=0," ",IF(I397=0," ",(I396-I397)/I397))</f>
        <v xml:space="preserve"> </v>
      </c>
      <c r="I404" s="214" t="str">
        <f aca="true" t="shared" si="159" ref="I404:I406">IF(ISBLANK(N352),"",N352)</f>
        <v/>
      </c>
      <c r="J404" s="214"/>
      <c r="K404" s="214"/>
      <c r="L404" s="214" t="str">
        <f aca="true" t="shared" si="160" ref="L404:L406">IF(ISBLANK(N366),"",N366)</f>
        <v/>
      </c>
      <c r="M404" s="214"/>
      <c r="N404" s="217" t="str">
        <f aca="true" t="shared" si="161" ref="N404:N406">IF(ISBLANK(N385),"",N385)</f>
        <v/>
      </c>
      <c r="O404" s="201"/>
    </row>
    <row r="405" spans="1:15" ht="13.95" customHeight="1">
      <c r="A405" s="206" t="str">
        <f>CONCATENATE($A$74," to ",$A$53)</f>
        <v>2015 to 2016</v>
      </c>
      <c r="B405" s="235"/>
      <c r="C405" s="214" t="str">
        <f>IF(ISBLANK(N320),"",N320)</f>
        <v/>
      </c>
      <c r="D405" s="215"/>
      <c r="E405" s="216"/>
      <c r="F405" s="214" t="str">
        <f>IF(ISBLANK(N334),"",N334)</f>
        <v/>
      </c>
      <c r="G405" s="215"/>
      <c r="H405" s="235" t="str">
        <f>IF(I397=0," ",IF(I398=0," ",(I397-I398)/I398))</f>
        <v xml:space="preserve"> </v>
      </c>
      <c r="I405" s="214" t="str">
        <f t="shared" si="159"/>
        <v/>
      </c>
      <c r="J405" s="214"/>
      <c r="K405" s="214"/>
      <c r="L405" s="214" t="str">
        <f t="shared" si="160"/>
        <v/>
      </c>
      <c r="M405" s="214"/>
      <c r="N405" s="217" t="str">
        <f t="shared" si="161"/>
        <v/>
      </c>
      <c r="O405" s="201"/>
    </row>
    <row r="406" spans="1:15" ht="13.95" customHeight="1" thickBot="1">
      <c r="A406" s="218" t="s">
        <v>20</v>
      </c>
      <c r="B406" s="236"/>
      <c r="C406" s="224">
        <f>IF(ISBLANK(N321),"",N321)</f>
        <v>0</v>
      </c>
      <c r="D406" s="225"/>
      <c r="E406" s="211"/>
      <c r="F406" s="224">
        <f>IF(ISBLANK(N335),"",N335)</f>
        <v>0</v>
      </c>
      <c r="G406" s="225"/>
      <c r="H406" s="236"/>
      <c r="I406" s="224">
        <f t="shared" si="159"/>
        <v>0</v>
      </c>
      <c r="J406" s="224"/>
      <c r="K406" s="224"/>
      <c r="L406" s="224">
        <f t="shared" si="160"/>
        <v>0</v>
      </c>
      <c r="M406" s="224"/>
      <c r="N406" s="226">
        <f t="shared" si="161"/>
        <v>0</v>
      </c>
      <c r="O406" s="201"/>
    </row>
    <row r="407" spans="1:15" ht="13.95" customHeight="1" thickBot="1">
      <c r="A407" s="595"/>
      <c r="B407" s="596"/>
      <c r="C407" s="597"/>
      <c r="D407" s="597"/>
      <c r="E407" s="597"/>
      <c r="F407" s="597"/>
      <c r="G407" s="597"/>
      <c r="H407" s="597"/>
      <c r="I407" s="597"/>
      <c r="J407" s="597"/>
      <c r="K407" s="597"/>
      <c r="L407" s="597"/>
      <c r="M407" s="597"/>
      <c r="N407" s="597"/>
      <c r="O407" s="598"/>
    </row>
    <row r="408" spans="1:15" ht="11.4" customHeight="1">
      <c r="A408" s="639"/>
      <c r="B408" s="640"/>
      <c r="C408" s="640"/>
      <c r="D408" s="640"/>
      <c r="E408" s="640"/>
      <c r="F408" s="640"/>
      <c r="G408" s="640"/>
      <c r="H408" s="640"/>
      <c r="I408" s="640"/>
      <c r="J408" s="640"/>
      <c r="K408" s="640"/>
      <c r="L408" s="640"/>
      <c r="M408" s="640"/>
      <c r="N408" s="640"/>
      <c r="O408" s="640"/>
    </row>
  </sheetData>
  <sheetProtection sheet="1" objects="1" scenarios="1" selectLockedCells="1"/>
  <mergeCells count="129">
    <mergeCell ref="A401:O401"/>
    <mergeCell ref="A407:O407"/>
    <mergeCell ref="A408:O408"/>
    <mergeCell ref="A128:O128"/>
    <mergeCell ref="A129:O129"/>
    <mergeCell ref="A135:O135"/>
    <mergeCell ref="A387:B387"/>
    <mergeCell ref="D387:F387"/>
    <mergeCell ref="H387:I387"/>
    <mergeCell ref="K387:M387"/>
    <mergeCell ref="A388:O388"/>
    <mergeCell ref="A392:O392"/>
    <mergeCell ref="A369:O369"/>
    <mergeCell ref="B373:G373"/>
    <mergeCell ref="K373:N373"/>
    <mergeCell ref="A375:O375"/>
    <mergeCell ref="A376:O376"/>
    <mergeCell ref="A382:O382"/>
    <mergeCell ref="A357:O357"/>
    <mergeCell ref="A363:O363"/>
    <mergeCell ref="A368:B368"/>
    <mergeCell ref="D368:F368"/>
    <mergeCell ref="H368:I368"/>
    <mergeCell ref="K368:M368"/>
    <mergeCell ref="A354:B354"/>
    <mergeCell ref="D354:F354"/>
    <mergeCell ref="H354:I354"/>
    <mergeCell ref="K354:M354"/>
    <mergeCell ref="A355:O355"/>
    <mergeCell ref="A356:O356"/>
    <mergeCell ref="A336:O336"/>
    <mergeCell ref="B340:G340"/>
    <mergeCell ref="K340:N340"/>
    <mergeCell ref="A342:O342"/>
    <mergeCell ref="A343:O343"/>
    <mergeCell ref="A349:O349"/>
    <mergeCell ref="A322:O322"/>
    <mergeCell ref="A323:O323"/>
    <mergeCell ref="A324:O324"/>
    <mergeCell ref="A330:O330"/>
    <mergeCell ref="A335:B335"/>
    <mergeCell ref="D335:F335"/>
    <mergeCell ref="H335:I335"/>
    <mergeCell ref="K335:M335"/>
    <mergeCell ref="A309:O309"/>
    <mergeCell ref="A310:O310"/>
    <mergeCell ref="A316:O316"/>
    <mergeCell ref="A321:B321"/>
    <mergeCell ref="D321:F321"/>
    <mergeCell ref="H321:I321"/>
    <mergeCell ref="K321:M321"/>
    <mergeCell ref="A279:O279"/>
    <mergeCell ref="A287:O287"/>
    <mergeCell ref="A295:O295"/>
    <mergeCell ref="B307:G307"/>
    <mergeCell ref="K307:N307"/>
    <mergeCell ref="A263:B263"/>
    <mergeCell ref="D263:F263"/>
    <mergeCell ref="H263:I263"/>
    <mergeCell ref="K263:M263"/>
    <mergeCell ref="A264:O264"/>
    <mergeCell ref="B268:G268"/>
    <mergeCell ref="K268:N268"/>
    <mergeCell ref="A252:O252"/>
    <mergeCell ref="A258:O258"/>
    <mergeCell ref="A239:O239"/>
    <mergeCell ref="A244:B244"/>
    <mergeCell ref="D244:F244"/>
    <mergeCell ref="H244:I244"/>
    <mergeCell ref="K244:M244"/>
    <mergeCell ref="A270:O270"/>
    <mergeCell ref="A271:O271"/>
    <mergeCell ref="B216:G216"/>
    <mergeCell ref="K216:N216"/>
    <mergeCell ref="A218:O218"/>
    <mergeCell ref="A219:O219"/>
    <mergeCell ref="A225:O225"/>
    <mergeCell ref="A245:O245"/>
    <mergeCell ref="B249:G249"/>
    <mergeCell ref="K249:N249"/>
    <mergeCell ref="A251:O251"/>
    <mergeCell ref="A197:O197"/>
    <mergeCell ref="A205:O205"/>
    <mergeCell ref="A233:O233"/>
    <mergeCell ref="A115:O115"/>
    <mergeCell ref="A121:O121"/>
    <mergeCell ref="A162:O162"/>
    <mergeCell ref="A168:O168"/>
    <mergeCell ref="A160:O160"/>
    <mergeCell ref="A161:O161"/>
    <mergeCell ref="A193:O193"/>
    <mergeCell ref="A194:O194"/>
    <mergeCell ref="A174:O174"/>
    <mergeCell ref="B178:G178"/>
    <mergeCell ref="K178:N178"/>
    <mergeCell ref="A180:O180"/>
    <mergeCell ref="A181:O181"/>
    <mergeCell ref="A187:O187"/>
    <mergeCell ref="A230:B230"/>
    <mergeCell ref="D230:F230"/>
    <mergeCell ref="H230:I230"/>
    <mergeCell ref="K230:M230"/>
    <mergeCell ref="A231:O231"/>
    <mergeCell ref="A232:O232"/>
    <mergeCell ref="A212:O212"/>
    <mergeCell ref="G399:I399"/>
    <mergeCell ref="I211:J211"/>
    <mergeCell ref="B5:G5"/>
    <mergeCell ref="K5:N5"/>
    <mergeCell ref="N7:O7"/>
    <mergeCell ref="N28:O28"/>
    <mergeCell ref="B51:G51"/>
    <mergeCell ref="K51:N51"/>
    <mergeCell ref="A101:O101"/>
    <mergeCell ref="A107:O107"/>
    <mergeCell ref="N53:O53"/>
    <mergeCell ref="N74:O74"/>
    <mergeCell ref="B98:G98"/>
    <mergeCell ref="K98:N98"/>
    <mergeCell ref="A100:O100"/>
    <mergeCell ref="A127:O127"/>
    <mergeCell ref="A147:O147"/>
    <mergeCell ref="A148:O148"/>
    <mergeCell ref="A154:O154"/>
    <mergeCell ref="B145:G145"/>
    <mergeCell ref="K145:N145"/>
    <mergeCell ref="A141:O141"/>
    <mergeCell ref="A113:O113"/>
    <mergeCell ref="A114:O114"/>
  </mergeCells>
  <printOptions/>
  <pageMargins left="0.590551181102362" right="0.625" top="0.708661417322835" bottom="0.708661417322835" header="0.31496062992126" footer="0.31496062992126"/>
  <pageSetup horizontalDpi="600" verticalDpi="600" orientation="landscape" copies="2" r:id="rId1"/>
  <headerFooter>
    <oddHeader>&amp;CC:  WAT Data Sheets</oddHeader>
    <oddFooter>&amp;LPTBoard SSA   (updated May 9, 2018)&amp;Cwww.ptboard.bc.ca&amp;RPage &amp;P of &amp;N</oddFooter>
  </headerFooter>
  <rowBreaks count="8" manualBreakCount="8">
    <brk id="47" max="16383" man="1"/>
    <brk id="94" max="16383" man="1"/>
    <brk id="174" max="16383" man="1"/>
    <brk id="212" max="16383" man="1"/>
    <brk id="245" max="16383" man="1"/>
    <brk id="264" max="16383" man="1"/>
    <brk id="336" max="16383" man="1"/>
    <brk id="3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view="pageLayout" zoomScale="125" zoomScalePageLayoutView="125" workbookViewId="0" topLeftCell="A1">
      <selection activeCell="C5" sqref="C5:E5"/>
    </sheetView>
  </sheetViews>
  <sheetFormatPr defaultColWidth="8.66015625" defaultRowHeight="11.25"/>
  <cols>
    <col min="1" max="1" width="2.5" style="382" customWidth="1"/>
    <col min="2" max="2" width="38.83203125" style="382" customWidth="1"/>
    <col min="3" max="3" width="18.5" style="382" customWidth="1"/>
    <col min="4" max="4" width="18.16015625" style="382" customWidth="1"/>
    <col min="5" max="5" width="3.5" style="382" customWidth="1"/>
    <col min="6" max="6" width="18.66015625" style="411" customWidth="1"/>
    <col min="7" max="7" width="18.5" style="411" customWidth="1"/>
    <col min="8" max="8" width="2.66015625" style="382" customWidth="1"/>
    <col min="9" max="9" width="9.5" style="382" customWidth="1"/>
    <col min="10" max="10" width="12.83203125" style="382" customWidth="1"/>
    <col min="11" max="11" width="2.33203125" style="382" customWidth="1"/>
    <col min="12" max="16384" width="8.66015625" style="382" customWidth="1"/>
  </cols>
  <sheetData>
    <row r="1" spans="1:11" ht="11.25">
      <c r="A1" s="340" t="s">
        <v>178</v>
      </c>
      <c r="B1" s="4"/>
      <c r="C1" s="4"/>
      <c r="D1" s="4"/>
      <c r="E1" s="4"/>
      <c r="F1" s="4"/>
      <c r="G1" s="4"/>
      <c r="H1" s="4"/>
      <c r="I1" s="4"/>
      <c r="J1" s="4"/>
      <c r="K1" s="4"/>
    </row>
    <row r="2" spans="1:11" ht="7.95" customHeight="1">
      <c r="A2" s="372"/>
      <c r="B2" s="372"/>
      <c r="C2" s="372"/>
      <c r="D2" s="372"/>
      <c r="E2" s="372"/>
      <c r="F2" s="372"/>
      <c r="G2" s="372"/>
      <c r="H2" s="372"/>
      <c r="I2" s="372"/>
      <c r="J2" s="372"/>
      <c r="K2" s="372"/>
    </row>
    <row r="3" spans="1:11" ht="11.25">
      <c r="A3" s="373" t="s">
        <v>147</v>
      </c>
      <c r="B3" s="372"/>
      <c r="C3" s="372"/>
      <c r="D3" s="372"/>
      <c r="E3" s="372"/>
      <c r="F3" s="374"/>
      <c r="G3" s="372"/>
      <c r="H3" s="372"/>
      <c r="I3" s="372"/>
      <c r="J3" s="381" t="s">
        <v>179</v>
      </c>
      <c r="K3" s="372"/>
    </row>
    <row r="4" spans="1:11" ht="7.05" customHeight="1" thickBot="1">
      <c r="A4" s="372"/>
      <c r="B4" s="372"/>
      <c r="C4" s="372"/>
      <c r="D4" s="372"/>
      <c r="E4" s="372"/>
      <c r="F4" s="372"/>
      <c r="G4" s="372"/>
      <c r="H4" s="372"/>
      <c r="I4" s="372"/>
      <c r="J4" s="372"/>
      <c r="K4" s="372"/>
    </row>
    <row r="5" spans="1:11" ht="15" thickBot="1">
      <c r="A5" s="372"/>
      <c r="B5" s="375" t="s">
        <v>12</v>
      </c>
      <c r="C5" s="568" t="str">
        <f>'A  Applicant Info'!$E$3</f>
        <v>XYZ Taxi Ltd.</v>
      </c>
      <c r="D5" s="657"/>
      <c r="E5" s="658"/>
      <c r="F5" s="376" t="s">
        <v>13</v>
      </c>
      <c r="G5" s="568">
        <f>'A  Applicant Info'!$L$3</f>
        <v>1</v>
      </c>
      <c r="H5" s="657"/>
      <c r="I5" s="657"/>
      <c r="J5" s="658"/>
      <c r="K5" s="372"/>
    </row>
    <row r="6" spans="1:11" ht="7.05" customHeight="1" thickBot="1">
      <c r="A6" s="377"/>
      <c r="B6" s="378"/>
      <c r="C6" s="378"/>
      <c r="D6" s="378"/>
      <c r="E6" s="378"/>
      <c r="F6" s="378"/>
      <c r="G6" s="378"/>
      <c r="H6" s="378"/>
      <c r="I6" s="378"/>
      <c r="J6" s="379"/>
      <c r="K6" s="379"/>
    </row>
    <row r="7" spans="1:11" ht="5.55" customHeight="1" thickBot="1">
      <c r="A7" s="383"/>
      <c r="B7" s="383"/>
      <c r="C7" s="383"/>
      <c r="D7" s="383"/>
      <c r="E7" s="384"/>
      <c r="F7" s="384"/>
      <c r="G7" s="384"/>
      <c r="H7" s="385"/>
      <c r="I7" s="385"/>
      <c r="J7" s="385"/>
      <c r="K7" s="385"/>
    </row>
    <row r="8" spans="1:11" ht="16.2" thickBot="1">
      <c r="A8" s="653" t="s">
        <v>157</v>
      </c>
      <c r="B8" s="654"/>
      <c r="C8" s="654"/>
      <c r="D8" s="654"/>
      <c r="E8" s="654"/>
      <c r="F8" s="654"/>
      <c r="G8" s="654"/>
      <c r="H8" s="654"/>
      <c r="I8" s="654"/>
      <c r="J8" s="654"/>
      <c r="K8" s="654"/>
    </row>
    <row r="9" spans="1:11" ht="5.55" customHeight="1">
      <c r="A9" s="386"/>
      <c r="B9" s="386"/>
      <c r="C9" s="386"/>
      <c r="D9" s="387"/>
      <c r="E9" s="387"/>
      <c r="F9" s="385"/>
      <c r="G9" s="385"/>
      <c r="H9" s="388"/>
      <c r="I9" s="388"/>
      <c r="J9" s="388"/>
      <c r="K9" s="388"/>
    </row>
    <row r="10" spans="1:11" ht="15.6">
      <c r="A10" s="386"/>
      <c r="B10" s="386"/>
      <c r="C10" s="645" t="s">
        <v>148</v>
      </c>
      <c r="D10" s="646"/>
      <c r="E10" s="389"/>
      <c r="F10" s="645" t="s">
        <v>61</v>
      </c>
      <c r="G10" s="646"/>
      <c r="H10" s="388"/>
      <c r="I10" s="645" t="s">
        <v>151</v>
      </c>
      <c r="J10" s="646"/>
      <c r="K10" s="390"/>
    </row>
    <row r="11" s="1" customFormat="1" ht="5.55" customHeight="1"/>
    <row r="12" spans="1:11" ht="43.2">
      <c r="A12" s="391" t="s">
        <v>37</v>
      </c>
      <c r="B12" s="392"/>
      <c r="C12" s="393" t="s">
        <v>152</v>
      </c>
      <c r="D12" s="393" t="s">
        <v>154</v>
      </c>
      <c r="E12" s="394"/>
      <c r="F12" s="393" t="s">
        <v>149</v>
      </c>
      <c r="G12" s="393" t="s">
        <v>62</v>
      </c>
      <c r="H12" s="395"/>
      <c r="I12" s="395"/>
      <c r="J12" s="395"/>
      <c r="K12" s="388"/>
    </row>
    <row r="13" spans="1:11" ht="5.55" customHeight="1">
      <c r="A13" s="391"/>
      <c r="B13" s="392"/>
      <c r="C13" s="410"/>
      <c r="D13" s="410"/>
      <c r="E13" s="394"/>
      <c r="F13" s="410"/>
      <c r="G13" s="410"/>
      <c r="H13" s="395"/>
      <c r="I13" s="395"/>
      <c r="J13" s="395"/>
      <c r="K13" s="388"/>
    </row>
    <row r="14" spans="1:11" ht="11.25">
      <c r="A14" s="391"/>
      <c r="B14" s="440" t="s">
        <v>155</v>
      </c>
      <c r="C14" s="641">
        <f>'B Reg Taxi Data'!$I$193</f>
        <v>0</v>
      </c>
      <c r="D14" s="661"/>
      <c r="E14" s="441"/>
      <c r="F14" s="641">
        <f>'C WAT Data'!$I$211</f>
        <v>0</v>
      </c>
      <c r="G14" s="661"/>
      <c r="H14" s="442"/>
      <c r="I14" s="641">
        <f>C14+F14</f>
        <v>0</v>
      </c>
      <c r="J14" s="642"/>
      <c r="K14" s="388"/>
    </row>
    <row r="15" spans="1:11" ht="11.25">
      <c r="A15" s="391"/>
      <c r="B15" s="443" t="s">
        <v>196</v>
      </c>
      <c r="C15" s="643" t="str">
        <f>IF(ISERROR(C14/$I14),"",C14/$I14)</f>
        <v/>
      </c>
      <c r="D15" s="662"/>
      <c r="E15" s="444"/>
      <c r="F15" s="643" t="str">
        <f>IF(ISERROR(F14/$I14),"",F14/$I14)</f>
        <v/>
      </c>
      <c r="G15" s="662"/>
      <c r="H15" s="445"/>
      <c r="I15" s="643" t="str">
        <f>IF(ISERROR(I14/$I14),"",I14/$I14)</f>
        <v/>
      </c>
      <c r="J15" s="644"/>
      <c r="K15" s="388"/>
    </row>
    <row r="16" spans="1:11" ht="5.55" customHeight="1">
      <c r="A16" s="391"/>
      <c r="B16" s="386"/>
      <c r="C16" s="422"/>
      <c r="D16" s="423"/>
      <c r="E16" s="400"/>
      <c r="F16" s="422"/>
      <c r="G16" s="423"/>
      <c r="H16" s="402"/>
      <c r="I16" s="402"/>
      <c r="J16" s="422"/>
      <c r="K16" s="388"/>
    </row>
    <row r="17" spans="1:11" ht="11.25">
      <c r="A17" s="383"/>
      <c r="B17" s="383" t="str">
        <f>'B Reg Taxi Data'!$A$13</f>
        <v>Flag Trips</v>
      </c>
      <c r="C17" s="396" t="str">
        <f>'B Reg Taxi Data'!$I$108</f>
        <v/>
      </c>
      <c r="D17" s="397">
        <f>'B Reg Taxi Data'!$N$108</f>
        <v>0</v>
      </c>
      <c r="E17" s="385"/>
      <c r="F17" s="396" t="str">
        <f>'C WAT Data'!$I$112</f>
        <v/>
      </c>
      <c r="G17" s="397">
        <f>'C WAT Data'!$N$112</f>
        <v>0</v>
      </c>
      <c r="H17" s="388"/>
      <c r="I17" s="388"/>
      <c r="J17" s="388"/>
      <c r="K17" s="388"/>
    </row>
    <row r="18" spans="1:11" ht="11.25">
      <c r="A18" s="383"/>
      <c r="B18" s="383" t="str">
        <f>'B Reg Taxi Data'!$A$14</f>
        <v>Regular Dispatch Trips</v>
      </c>
      <c r="C18" s="396" t="str">
        <f>'B Reg Taxi Data'!$I$122</f>
        <v/>
      </c>
      <c r="D18" s="397">
        <f>'B Reg Taxi Data'!$N$122</f>
        <v>0</v>
      </c>
      <c r="E18" s="385"/>
      <c r="F18" s="396" t="str">
        <f>'C WAT Data'!$I$126</f>
        <v/>
      </c>
      <c r="G18" s="397">
        <f>'C WAT Data'!$N$126</f>
        <v>0</v>
      </c>
      <c r="H18" s="388"/>
      <c r="I18" s="388"/>
      <c r="J18" s="388"/>
      <c r="K18" s="388"/>
    </row>
    <row r="19" spans="1:11" ht="11.25">
      <c r="A19" s="383"/>
      <c r="B19" s="383" t="str">
        <f>'C WAT Data'!$A$15</f>
        <v>Wheelchair User Dispatch Trips</v>
      </c>
      <c r="C19" s="398" t="s">
        <v>63</v>
      </c>
      <c r="D19" s="398" t="s">
        <v>63</v>
      </c>
      <c r="E19" s="385"/>
      <c r="F19" s="399" t="str">
        <f>'C WAT Data'!$I$140</f>
        <v/>
      </c>
      <c r="G19" s="397">
        <f>'C WAT Data'!$N$140</f>
        <v>0</v>
      </c>
      <c r="H19" s="388"/>
      <c r="I19" s="388"/>
      <c r="J19" s="388"/>
      <c r="K19" s="388"/>
    </row>
    <row r="20" spans="1:11" ht="11.25">
      <c r="A20" s="383"/>
      <c r="B20" s="383" t="str">
        <f>'B Reg Taxi Data'!A15</f>
        <v>Other Trips (1)</v>
      </c>
      <c r="C20" s="396" t="str">
        <f>'B Reg Taxi Data'!$I$141</f>
        <v/>
      </c>
      <c r="D20" s="397">
        <f>'B Reg Taxi Data'!$N$141</f>
        <v>0</v>
      </c>
      <c r="E20" s="385"/>
      <c r="F20" s="396" t="str">
        <f>'C WAT Data'!$I$159</f>
        <v/>
      </c>
      <c r="G20" s="397">
        <f>'C WAT Data'!$N$159</f>
        <v>0</v>
      </c>
      <c r="H20" s="388"/>
      <c r="I20" s="388"/>
      <c r="J20" s="388"/>
      <c r="K20" s="388"/>
    </row>
    <row r="21" spans="1:11" ht="11.25">
      <c r="A21" s="383"/>
      <c r="B21" s="383" t="str">
        <f>'B Reg Taxi Data'!A16</f>
        <v>Other Trips (2)</v>
      </c>
      <c r="C21" s="396" t="str">
        <f>'B Reg Taxi Data'!$I$155</f>
        <v/>
      </c>
      <c r="D21" s="397">
        <f>'B Reg Taxi Data'!$N$155</f>
        <v>0</v>
      </c>
      <c r="E21" s="385"/>
      <c r="F21" s="396" t="str">
        <f>'C WAT Data'!$I$173</f>
        <v/>
      </c>
      <c r="G21" s="397">
        <f>'C WAT Data'!$N$173</f>
        <v>0</v>
      </c>
      <c r="H21" s="388"/>
      <c r="I21" s="388"/>
      <c r="J21" s="388"/>
      <c r="K21" s="388"/>
    </row>
    <row r="22" spans="1:11" ht="11.25">
      <c r="A22" s="383"/>
      <c r="B22" s="383" t="str">
        <f>'B Reg Taxi Data'!A17</f>
        <v>No Loads</v>
      </c>
      <c r="C22" s="396" t="str">
        <f>'B Reg Taxi Data'!$I$174</f>
        <v/>
      </c>
      <c r="D22" s="397">
        <f>'B Reg Taxi Data'!$N$174</f>
        <v>0</v>
      </c>
      <c r="E22" s="385"/>
      <c r="F22" s="396" t="str">
        <f>'C WAT Data'!$I$192</f>
        <v/>
      </c>
      <c r="G22" s="397">
        <f>'C WAT Data'!$N$192</f>
        <v>0</v>
      </c>
      <c r="H22" s="388"/>
      <c r="I22" s="388"/>
      <c r="J22" s="388"/>
      <c r="K22" s="388"/>
    </row>
    <row r="23" spans="1:11" ht="11.25">
      <c r="A23" s="383"/>
      <c r="B23" s="386" t="s">
        <v>150</v>
      </c>
      <c r="C23" s="396">
        <f>SUM(C17:C22)</f>
        <v>0</v>
      </c>
      <c r="D23" s="397">
        <f>'B Reg Taxi Data'!$N$193</f>
        <v>0</v>
      </c>
      <c r="E23" s="400"/>
      <c r="F23" s="396">
        <f>SUM(F17:F22)</f>
        <v>0</v>
      </c>
      <c r="G23" s="397">
        <f>'C WAT Data'!$N$211</f>
        <v>0</v>
      </c>
      <c r="H23" s="388"/>
      <c r="I23" s="388"/>
      <c r="J23" s="388"/>
      <c r="K23" s="388"/>
    </row>
    <row r="24" spans="1:11" ht="5.55" customHeight="1">
      <c r="A24" s="383"/>
      <c r="B24" s="386"/>
      <c r="C24" s="396"/>
      <c r="D24" s="397"/>
      <c r="E24" s="400"/>
      <c r="F24" s="396"/>
      <c r="G24" s="397"/>
      <c r="H24" s="388"/>
      <c r="I24" s="388"/>
      <c r="J24" s="388"/>
      <c r="K24" s="388"/>
    </row>
    <row r="25" spans="1:11" ht="11.25">
      <c r="A25" s="391" t="s">
        <v>173</v>
      </c>
      <c r="B25" s="383"/>
      <c r="C25" s="383"/>
      <c r="D25" s="401"/>
      <c r="E25" s="401"/>
      <c r="F25" s="385"/>
      <c r="G25" s="385"/>
      <c r="H25" s="388"/>
      <c r="I25" s="388"/>
      <c r="J25" s="388"/>
      <c r="K25" s="388"/>
    </row>
    <row r="26" spans="1:11" ht="11.25">
      <c r="A26" s="383"/>
      <c r="B26" s="383" t="s">
        <v>145</v>
      </c>
      <c r="C26" s="664">
        <f>'B Reg Taxi Data'!$B$193</f>
        <v>0</v>
      </c>
      <c r="D26" s="665"/>
      <c r="E26" s="401"/>
      <c r="F26" s="664">
        <f>'C WAT Data'!$B$211</f>
        <v>0</v>
      </c>
      <c r="G26" s="665"/>
      <c r="H26" s="388"/>
      <c r="I26" s="388"/>
      <c r="J26" s="388"/>
      <c r="K26" s="388"/>
    </row>
    <row r="27" spans="1:11" ht="11.25">
      <c r="A27" s="383"/>
      <c r="B27" s="383" t="s">
        <v>153</v>
      </c>
      <c r="C27" s="664">
        <f>'B Reg Taxi Data'!$F$193</f>
        <v>0</v>
      </c>
      <c r="D27" s="665"/>
      <c r="E27" s="401"/>
      <c r="F27" s="664">
        <f>'C WAT Data'!$F$211</f>
        <v>0</v>
      </c>
      <c r="G27" s="665"/>
      <c r="H27" s="388"/>
      <c r="I27" s="388"/>
      <c r="J27" s="388"/>
      <c r="K27" s="388"/>
    </row>
    <row r="28" spans="1:11" ht="15" thickBot="1">
      <c r="A28" s="383"/>
      <c r="B28" s="383"/>
      <c r="C28" s="403"/>
      <c r="D28" s="404"/>
      <c r="E28" s="401"/>
      <c r="F28" s="403"/>
      <c r="G28" s="404"/>
      <c r="H28" s="388"/>
      <c r="I28" s="388"/>
      <c r="J28" s="388"/>
      <c r="K28" s="388"/>
    </row>
    <row r="29" spans="1:11" ht="6" customHeight="1">
      <c r="A29" s="380"/>
      <c r="B29" s="380"/>
      <c r="C29" s="380"/>
      <c r="D29" s="380"/>
      <c r="E29" s="380"/>
      <c r="F29" s="380"/>
      <c r="G29" s="380"/>
      <c r="H29" s="380"/>
      <c r="I29" s="380"/>
      <c r="J29" s="380"/>
      <c r="K29" s="380"/>
    </row>
    <row r="30" spans="1:11" ht="11.25">
      <c r="A30" s="373" t="s">
        <v>175</v>
      </c>
      <c r="B30" s="372"/>
      <c r="C30" s="372"/>
      <c r="D30" s="372"/>
      <c r="E30" s="372"/>
      <c r="F30" s="374"/>
      <c r="G30" s="372"/>
      <c r="H30" s="372"/>
      <c r="I30" s="372"/>
      <c r="J30" s="381" t="str">
        <f>$J$3</f>
        <v>overall reported data</v>
      </c>
      <c r="K30" s="372"/>
    </row>
    <row r="31" spans="1:11" ht="9" customHeight="1" thickBot="1">
      <c r="A31" s="372"/>
      <c r="B31" s="372"/>
      <c r="C31" s="372"/>
      <c r="D31" s="372"/>
      <c r="E31" s="372"/>
      <c r="F31" s="372"/>
      <c r="G31" s="372"/>
      <c r="H31" s="372"/>
      <c r="I31" s="372"/>
      <c r="J31" s="372"/>
      <c r="K31" s="372"/>
    </row>
    <row r="32" spans="1:11" ht="15" thickBot="1">
      <c r="A32" s="372"/>
      <c r="B32" s="375" t="s">
        <v>12</v>
      </c>
      <c r="C32" s="568" t="str">
        <f>'A  Applicant Info'!$E$3</f>
        <v>XYZ Taxi Ltd.</v>
      </c>
      <c r="D32" s="657"/>
      <c r="E32" s="658"/>
      <c r="F32" s="376" t="s">
        <v>13</v>
      </c>
      <c r="G32" s="568">
        <f>'A  Applicant Info'!$L$3</f>
        <v>1</v>
      </c>
      <c r="H32" s="657"/>
      <c r="I32" s="657"/>
      <c r="J32" s="658"/>
      <c r="K32" s="372"/>
    </row>
    <row r="33" spans="1:11" ht="7.95" customHeight="1" thickBot="1">
      <c r="A33" s="377"/>
      <c r="B33" s="378"/>
      <c r="C33" s="378"/>
      <c r="D33" s="378"/>
      <c r="E33" s="378"/>
      <c r="F33" s="378"/>
      <c r="G33" s="378"/>
      <c r="H33" s="378"/>
      <c r="I33" s="378"/>
      <c r="J33" s="379"/>
      <c r="K33" s="379"/>
    </row>
    <row r="34" spans="1:11" ht="5.55" customHeight="1" thickBot="1">
      <c r="A34" s="383"/>
      <c r="B34" s="383"/>
      <c r="C34" s="403"/>
      <c r="D34" s="404"/>
      <c r="E34" s="401"/>
      <c r="F34" s="403"/>
      <c r="G34" s="404"/>
      <c r="H34" s="388"/>
      <c r="I34" s="388"/>
      <c r="J34" s="388"/>
      <c r="K34" s="388"/>
    </row>
    <row r="35" spans="1:11" ht="16.2" thickBot="1">
      <c r="A35" s="653" t="s">
        <v>156</v>
      </c>
      <c r="B35" s="654"/>
      <c r="C35" s="654"/>
      <c r="D35" s="654"/>
      <c r="E35" s="654"/>
      <c r="F35" s="654"/>
      <c r="G35" s="654"/>
      <c r="H35" s="654"/>
      <c r="I35" s="654"/>
      <c r="J35" s="654"/>
      <c r="K35" s="654"/>
    </row>
    <row r="36" spans="1:11" ht="5.55" customHeight="1">
      <c r="A36" s="383"/>
      <c r="B36" s="383"/>
      <c r="C36" s="403"/>
      <c r="D36" s="404"/>
      <c r="E36" s="401"/>
      <c r="F36" s="403"/>
      <c r="G36" s="404"/>
      <c r="H36" s="388"/>
      <c r="I36" s="388"/>
      <c r="J36" s="388"/>
      <c r="K36" s="388"/>
    </row>
    <row r="37" spans="1:11" ht="15.6">
      <c r="A37" s="383"/>
      <c r="B37" s="383"/>
      <c r="C37" s="645" t="s">
        <v>148</v>
      </c>
      <c r="D37" s="645"/>
      <c r="E37" s="389"/>
      <c r="F37" s="645" t="s">
        <v>61</v>
      </c>
      <c r="G37" s="646"/>
      <c r="H37" s="388"/>
      <c r="I37" s="645" t="s">
        <v>151</v>
      </c>
      <c r="J37" s="646"/>
      <c r="K37" s="388"/>
    </row>
    <row r="38" spans="1:11" ht="5.55" customHeight="1">
      <c r="A38" s="383"/>
      <c r="B38" s="383"/>
      <c r="C38" s="383"/>
      <c r="D38" s="401"/>
      <c r="E38" s="401"/>
      <c r="F38" s="385"/>
      <c r="G38" s="385"/>
      <c r="H38" s="388"/>
      <c r="I38" s="388"/>
      <c r="J38" s="388"/>
      <c r="K38" s="388"/>
    </row>
    <row r="39" spans="1:11" ht="11.25">
      <c r="A39" s="386" t="s">
        <v>172</v>
      </c>
      <c r="B39" s="383"/>
      <c r="C39" s="383"/>
      <c r="D39" s="401"/>
      <c r="E39" s="401"/>
      <c r="F39" s="385"/>
      <c r="G39" s="385"/>
      <c r="H39" s="388"/>
      <c r="I39" s="388"/>
      <c r="J39" s="388"/>
      <c r="K39" s="388"/>
    </row>
    <row r="40" spans="1:11" ht="11.25">
      <c r="A40" s="383"/>
      <c r="B40" s="383" t="s">
        <v>164</v>
      </c>
      <c r="C40" s="415">
        <f>'A  Applicant Info'!$L$31</f>
        <v>0</v>
      </c>
      <c r="D40" s="416" t="s">
        <v>158</v>
      </c>
      <c r="E40" s="401"/>
      <c r="F40" s="415">
        <f>I40-C40</f>
        <v>0</v>
      </c>
      <c r="G40" s="417" t="s">
        <v>159</v>
      </c>
      <c r="H40" s="388"/>
      <c r="I40" s="415">
        <f>'A  Applicant Info'!$F$31</f>
        <v>0</v>
      </c>
      <c r="J40" s="416" t="s">
        <v>158</v>
      </c>
      <c r="K40" s="388"/>
    </row>
    <row r="41" spans="1:11" ht="11.25">
      <c r="A41" s="383"/>
      <c r="B41" s="412" t="s">
        <v>161</v>
      </c>
      <c r="C41" s="663" t="str">
        <f>IF(ISERROR(C40/$I40),"",C40/$I40)</f>
        <v/>
      </c>
      <c r="D41" s="648"/>
      <c r="E41" s="413"/>
      <c r="F41" s="663" t="str">
        <f>IF(ISERROR(F40/$I40),"",F40/$I40)</f>
        <v/>
      </c>
      <c r="G41" s="648"/>
      <c r="H41" s="414"/>
      <c r="I41" s="663" t="str">
        <f>IF(ISERROR(I40/$I40),"",I40/$I40)</f>
        <v/>
      </c>
      <c r="J41" s="648"/>
      <c r="K41" s="388"/>
    </row>
    <row r="42" spans="1:11" ht="5.55" customHeight="1">
      <c r="A42" s="383"/>
      <c r="B42" s="383"/>
      <c r="C42" s="401"/>
      <c r="D42" s="405"/>
      <c r="E42" s="401"/>
      <c r="F42" s="401"/>
      <c r="G42" s="405"/>
      <c r="H42" s="388"/>
      <c r="I42" s="388"/>
      <c r="J42" s="401"/>
      <c r="K42" s="388"/>
    </row>
    <row r="43" spans="1:11" ht="15" customHeight="1">
      <c r="A43" s="391" t="s">
        <v>201</v>
      </c>
      <c r="B43" s="392"/>
      <c r="C43" s="659" t="s">
        <v>209</v>
      </c>
      <c r="D43" s="660"/>
      <c r="E43" s="394"/>
      <c r="F43" s="659" t="s">
        <v>128</v>
      </c>
      <c r="G43" s="660"/>
      <c r="H43" s="395"/>
      <c r="I43" s="647" t="s">
        <v>165</v>
      </c>
      <c r="J43" s="647"/>
      <c r="K43" s="388"/>
    </row>
    <row r="44" spans="1:11" ht="11.25">
      <c r="A44" s="383"/>
      <c r="B44" s="383" t="s">
        <v>198</v>
      </c>
      <c r="C44" s="655">
        <f>MAX('B Reg Taxi Data'!B203:M206)</f>
        <v>0</v>
      </c>
      <c r="D44" s="656"/>
      <c r="E44" s="401"/>
      <c r="F44" s="655">
        <f>MAX('C WAT Data'!B221:M224)</f>
        <v>0</v>
      </c>
      <c r="G44" s="656"/>
      <c r="H44" s="388"/>
      <c r="I44" s="650">
        <f>C44+F44</f>
        <v>0</v>
      </c>
      <c r="J44" s="648"/>
      <c r="K44" s="388"/>
    </row>
    <row r="45" spans="1:11" ht="11.25">
      <c r="A45" s="383"/>
      <c r="B45" s="386" t="s">
        <v>199</v>
      </c>
      <c r="C45" s="666" t="str">
        <f>IF(ISERROR(AVERAGE('B Reg Taxi Data'!B203:M206)),"",AVERAGE('B Reg Taxi Data'!B203:M206))</f>
        <v/>
      </c>
      <c r="D45" s="667"/>
      <c r="E45" s="406"/>
      <c r="F45" s="666" t="str">
        <f>IF(ISERROR(AVERAGE('C WAT Data'!B221:M224)),"",AVERAGE('C WAT Data'!B221:M224))</f>
        <v/>
      </c>
      <c r="G45" s="667"/>
      <c r="H45" s="402"/>
      <c r="I45" s="651" t="str">
        <f>IF(ISERROR(C45+F45),"",C45+F45)</f>
        <v/>
      </c>
      <c r="J45" s="648"/>
      <c r="K45" s="388"/>
    </row>
    <row r="46" spans="1:11" ht="11.25">
      <c r="A46" s="383"/>
      <c r="B46" s="383" t="s">
        <v>200</v>
      </c>
      <c r="C46" s="655">
        <f>MIN('B Reg Taxi Data'!B203:M206)</f>
        <v>0</v>
      </c>
      <c r="D46" s="656"/>
      <c r="E46" s="401"/>
      <c r="F46" s="655">
        <f>MIN('C WAT Data'!B221:M224)</f>
        <v>0</v>
      </c>
      <c r="G46" s="656"/>
      <c r="H46" s="388"/>
      <c r="I46" s="650">
        <f>C46+F46</f>
        <v>0</v>
      </c>
      <c r="J46" s="648"/>
      <c r="K46" s="388"/>
    </row>
    <row r="47" spans="1:11" ht="11.25">
      <c r="A47" s="383"/>
      <c r="B47" s="383" t="s">
        <v>202</v>
      </c>
      <c r="C47" s="668">
        <f>'B Reg Taxi Data'!$N$212</f>
        <v>0</v>
      </c>
      <c r="D47" s="668"/>
      <c r="E47" s="401"/>
      <c r="F47" s="668">
        <f>'C WAT Data'!$N$230</f>
        <v>0</v>
      </c>
      <c r="G47" s="668"/>
      <c r="H47" s="388"/>
      <c r="I47" s="652"/>
      <c r="J47" s="648"/>
      <c r="K47" s="388"/>
    </row>
    <row r="48" spans="1:11" ht="5.55" customHeight="1">
      <c r="A48" s="383"/>
      <c r="B48" s="383"/>
      <c r="C48" s="383"/>
      <c r="D48" s="401"/>
      <c r="E48" s="401"/>
      <c r="F48" s="385"/>
      <c r="G48" s="385"/>
      <c r="H48" s="388"/>
      <c r="I48" s="388"/>
      <c r="J48" s="388"/>
      <c r="K48" s="388"/>
    </row>
    <row r="49" spans="1:11" ht="28.8">
      <c r="A49" s="391" t="s">
        <v>197</v>
      </c>
      <c r="B49" s="392"/>
      <c r="C49" s="393" t="s">
        <v>174</v>
      </c>
      <c r="D49" s="393" t="s">
        <v>176</v>
      </c>
      <c r="E49" s="394"/>
      <c r="F49" s="393" t="s">
        <v>174</v>
      </c>
      <c r="G49" s="393" t="s">
        <v>176</v>
      </c>
      <c r="H49" s="395"/>
      <c r="I49" s="647" t="s">
        <v>210</v>
      </c>
      <c r="J49" s="648"/>
      <c r="K49" s="388"/>
    </row>
    <row r="50" spans="1:11" ht="11.25">
      <c r="A50" s="383"/>
      <c r="B50" s="383" t="s">
        <v>162</v>
      </c>
      <c r="C50" s="407" t="str">
        <f>IF(ISERROR(AVERAGE('B Reg Taxi Data'!B217:M220)),"",AVERAGE('B Reg Taxi Data'!B217:M220))</f>
        <v/>
      </c>
      <c r="D50" s="397" t="str">
        <f>IF(ISERROR(AVERAGE('B Reg Taxi Data'!B236:M239)),"",AVERAGE('B Reg Taxi Data'!B236:M239))</f>
        <v/>
      </c>
      <c r="E50" s="401"/>
      <c r="F50" s="407" t="str">
        <f>IF(ISERROR(AVERAGE('C WAT Data'!B235:M238)),"",AVERAGE('C WAT Data'!B235:M238))</f>
        <v/>
      </c>
      <c r="G50" s="397" t="str">
        <f>IF(ISERROR(AVERAGE('C WAT Data'!B254:M257)),"",AVERAGE('C WAT Data'!B254:M257))</f>
        <v/>
      </c>
      <c r="H50" s="388"/>
      <c r="I50" s="649" t="str">
        <f>IF(ISERROR(C50+F50),"",C50+F50)</f>
        <v/>
      </c>
      <c r="J50" s="648"/>
      <c r="K50" s="388"/>
    </row>
    <row r="51" spans="1:11" ht="11.25">
      <c r="A51" s="383"/>
      <c r="B51" s="383" t="s">
        <v>163</v>
      </c>
      <c r="C51" s="397">
        <f>'B Reg Taxi Data'!$N$226</f>
        <v>0</v>
      </c>
      <c r="D51" s="396">
        <f>'B Reg Taxi Data'!$N$245</f>
        <v>0</v>
      </c>
      <c r="E51" s="401"/>
      <c r="F51" s="397">
        <f>'C WAT Data'!$N$244</f>
        <v>0</v>
      </c>
      <c r="G51" s="396">
        <f>'C WAT Data'!$N$263</f>
        <v>0</v>
      </c>
      <c r="H51" s="388"/>
      <c r="I51" s="388"/>
      <c r="J51" s="388"/>
      <c r="K51" s="388"/>
    </row>
    <row r="52" spans="1:11" ht="5.55" customHeight="1">
      <c r="A52" s="383"/>
      <c r="B52" s="386"/>
      <c r="C52" s="397"/>
      <c r="D52" s="396"/>
      <c r="E52" s="401"/>
      <c r="F52" s="397"/>
      <c r="G52" s="396"/>
      <c r="H52" s="388"/>
      <c r="I52" s="388"/>
      <c r="J52" s="388"/>
      <c r="K52" s="388"/>
    </row>
    <row r="53" spans="1:11" ht="11.25">
      <c r="A53" s="386" t="s">
        <v>160</v>
      </c>
      <c r="B53" s="383"/>
      <c r="C53" s="383"/>
      <c r="D53" s="401"/>
      <c r="E53" s="401"/>
      <c r="F53" s="385"/>
      <c r="G53" s="385"/>
      <c r="H53" s="388"/>
      <c r="I53" s="388"/>
      <c r="J53" s="388"/>
      <c r="K53" s="388"/>
    </row>
    <row r="54" spans="1:11" ht="11.25">
      <c r="A54" s="383"/>
      <c r="B54" s="383" t="s">
        <v>145</v>
      </c>
      <c r="C54" s="664">
        <f>'B Reg Taxi Data'!$C$226</f>
        <v>0</v>
      </c>
      <c r="D54" s="665"/>
      <c r="E54" s="401"/>
      <c r="F54" s="664">
        <f>'C WAT Data'!$C$244</f>
        <v>0</v>
      </c>
      <c r="G54" s="665"/>
      <c r="H54" s="388"/>
      <c r="I54" s="388"/>
      <c r="J54" s="388"/>
      <c r="K54" s="388"/>
    </row>
    <row r="55" spans="1:11" ht="11.25">
      <c r="A55" s="383"/>
      <c r="B55" s="383" t="s">
        <v>153</v>
      </c>
      <c r="C55" s="664">
        <f>'B Reg Taxi Data'!$G$226</f>
        <v>0</v>
      </c>
      <c r="D55" s="665"/>
      <c r="E55" s="401"/>
      <c r="F55" s="664">
        <f>'C WAT Data'!$G$244</f>
        <v>0</v>
      </c>
      <c r="G55" s="665"/>
      <c r="H55" s="388"/>
      <c r="I55" s="388"/>
      <c r="J55" s="388"/>
      <c r="K55" s="388"/>
    </row>
    <row r="56" spans="1:11" ht="15" thickBot="1">
      <c r="A56" s="383"/>
      <c r="B56" s="383"/>
      <c r="C56" s="403"/>
      <c r="D56" s="404"/>
      <c r="E56" s="401"/>
      <c r="F56" s="403"/>
      <c r="G56" s="404"/>
      <c r="H56" s="388"/>
      <c r="I56" s="388"/>
      <c r="J56" s="388"/>
      <c r="K56" s="388"/>
    </row>
    <row r="57" spans="1:11" ht="6" customHeight="1">
      <c r="A57" s="380"/>
      <c r="B57" s="380"/>
      <c r="C57" s="380"/>
      <c r="D57" s="380"/>
      <c r="E57" s="380"/>
      <c r="F57" s="380"/>
      <c r="G57" s="380"/>
      <c r="H57" s="380"/>
      <c r="I57" s="380"/>
      <c r="J57" s="380"/>
      <c r="K57" s="380"/>
    </row>
    <row r="58" spans="1:11" ht="11.25">
      <c r="A58" s="373" t="s">
        <v>177</v>
      </c>
      <c r="B58" s="372"/>
      <c r="C58" s="372"/>
      <c r="D58" s="372"/>
      <c r="E58" s="372"/>
      <c r="F58" s="374"/>
      <c r="G58" s="372"/>
      <c r="H58" s="372"/>
      <c r="I58" s="372"/>
      <c r="J58" s="381" t="str">
        <f>$J$3</f>
        <v>overall reported data</v>
      </c>
      <c r="K58" s="372"/>
    </row>
    <row r="59" spans="1:11" ht="7.05" customHeight="1" thickBot="1">
      <c r="A59" s="372"/>
      <c r="B59" s="372"/>
      <c r="C59" s="372"/>
      <c r="D59" s="372"/>
      <c r="E59" s="372"/>
      <c r="F59" s="372"/>
      <c r="G59" s="372"/>
      <c r="H59" s="372"/>
      <c r="I59" s="372"/>
      <c r="J59" s="372"/>
      <c r="K59" s="372"/>
    </row>
    <row r="60" spans="1:11" ht="15" thickBot="1">
      <c r="A60" s="372"/>
      <c r="B60" s="375" t="s">
        <v>12</v>
      </c>
      <c r="C60" s="568" t="str">
        <f>'A  Applicant Info'!$E$3</f>
        <v>XYZ Taxi Ltd.</v>
      </c>
      <c r="D60" s="657"/>
      <c r="E60" s="658"/>
      <c r="F60" s="376" t="s">
        <v>13</v>
      </c>
      <c r="G60" s="568">
        <f>'A  Applicant Info'!$L$3</f>
        <v>1</v>
      </c>
      <c r="H60" s="657"/>
      <c r="I60" s="657"/>
      <c r="J60" s="658"/>
      <c r="K60" s="372"/>
    </row>
    <row r="61" spans="1:11" ht="7.05" customHeight="1" thickBot="1">
      <c r="A61" s="377"/>
      <c r="B61" s="378"/>
      <c r="C61" s="378"/>
      <c r="D61" s="378"/>
      <c r="E61" s="378"/>
      <c r="F61" s="378"/>
      <c r="G61" s="378"/>
      <c r="H61" s="378"/>
      <c r="I61" s="378"/>
      <c r="J61" s="379"/>
      <c r="K61" s="379"/>
    </row>
    <row r="62" spans="1:11" ht="15" thickBot="1">
      <c r="A62" s="392"/>
      <c r="B62" s="392"/>
      <c r="C62" s="392"/>
      <c r="D62" s="408"/>
      <c r="E62" s="408"/>
      <c r="F62" s="382"/>
      <c r="G62" s="382"/>
      <c r="H62" s="395"/>
      <c r="I62" s="395"/>
      <c r="J62" s="395"/>
      <c r="K62" s="395"/>
    </row>
    <row r="63" spans="1:11" ht="16.2" thickBot="1">
      <c r="A63" s="653" t="s">
        <v>166</v>
      </c>
      <c r="B63" s="654"/>
      <c r="C63" s="654"/>
      <c r="D63" s="654"/>
      <c r="E63" s="654"/>
      <c r="F63" s="654"/>
      <c r="G63" s="654"/>
      <c r="H63" s="654"/>
      <c r="I63" s="654"/>
      <c r="J63" s="654"/>
      <c r="K63" s="654"/>
    </row>
    <row r="64" spans="1:11" ht="5.55" customHeight="1">
      <c r="A64" s="392"/>
      <c r="B64" s="392"/>
      <c r="C64" s="392"/>
      <c r="D64" s="408"/>
      <c r="E64" s="408"/>
      <c r="F64" s="382"/>
      <c r="G64" s="382"/>
      <c r="H64" s="395"/>
      <c r="I64" s="395"/>
      <c r="J64" s="395"/>
      <c r="K64" s="395"/>
    </row>
    <row r="65" spans="1:11" ht="15.6">
      <c r="A65" s="391"/>
      <c r="B65" s="392"/>
      <c r="C65" s="645" t="s">
        <v>148</v>
      </c>
      <c r="D65" s="646"/>
      <c r="E65" s="389"/>
      <c r="F65" s="645" t="s">
        <v>61</v>
      </c>
      <c r="G65" s="646"/>
      <c r="H65" s="395"/>
      <c r="I65" s="645" t="s">
        <v>151</v>
      </c>
      <c r="J65" s="646"/>
      <c r="K65" s="395"/>
    </row>
    <row r="66" ht="5.55" customHeight="1"/>
    <row r="67" spans="1:11" ht="11.25">
      <c r="A67" s="392"/>
      <c r="B67" s="440" t="s">
        <v>203</v>
      </c>
      <c r="C67" s="641">
        <f>'B Reg Taxi Data'!$G$381</f>
        <v>0</v>
      </c>
      <c r="D67" s="661"/>
      <c r="E67" s="441"/>
      <c r="F67" s="641">
        <f>'C WAT Data'!$G$399</f>
        <v>0</v>
      </c>
      <c r="G67" s="661"/>
      <c r="H67" s="442"/>
      <c r="I67" s="641">
        <f>C67+F67</f>
        <v>0</v>
      </c>
      <c r="J67" s="642"/>
      <c r="K67" s="395"/>
    </row>
    <row r="68" spans="1:11" ht="11.25">
      <c r="A68" s="392"/>
      <c r="B68" s="446" t="s">
        <v>196</v>
      </c>
      <c r="C68" s="643" t="str">
        <f>IF(ISERROR(C67/$I67),"",C67/$I67)</f>
        <v/>
      </c>
      <c r="D68" s="662" t="e">
        <f>D67/$I67</f>
        <v>#DIV/0!</v>
      </c>
      <c r="E68" s="444"/>
      <c r="F68" s="643" t="str">
        <f>IF(ISERROR(F67/$I67),"",F67/$I67)</f>
        <v/>
      </c>
      <c r="G68" s="662" t="e">
        <f>G67/$I67</f>
        <v>#DIV/0!</v>
      </c>
      <c r="H68" s="445"/>
      <c r="I68" s="643" t="str">
        <f>IF(ISERROR(I67/$I67),"",I67/$I67)</f>
        <v/>
      </c>
      <c r="J68" s="644"/>
      <c r="K68" s="395"/>
    </row>
    <row r="69" ht="5.55" customHeight="1"/>
    <row r="70" spans="1:11" ht="11.25">
      <c r="A70" s="391" t="s">
        <v>146</v>
      </c>
      <c r="B70" s="392"/>
      <c r="C70" s="393" t="s">
        <v>170</v>
      </c>
      <c r="D70" s="393" t="s">
        <v>36</v>
      </c>
      <c r="E70" s="394"/>
      <c r="F70" s="393" t="s">
        <v>170</v>
      </c>
      <c r="G70" s="393" t="s">
        <v>36</v>
      </c>
      <c r="H70" s="395"/>
      <c r="I70" s="395"/>
      <c r="J70" s="395"/>
      <c r="K70" s="395"/>
    </row>
    <row r="71" spans="1:11" ht="11.25">
      <c r="A71" s="383"/>
      <c r="B71" s="383" t="str">
        <f>'B Reg Taxi Data'!A255</f>
        <v>Average (minutes)</v>
      </c>
      <c r="C71" s="407" t="str">
        <f>IF(ISERROR(AVERAGE('B Reg Taxi Data'!B294:M297)),"",AVERAGE('B Reg Taxi Data'!B294:M297))</f>
        <v/>
      </c>
      <c r="D71" s="396">
        <f>'B Reg Taxi Data'!$N$303</f>
        <v>0</v>
      </c>
      <c r="E71" s="401"/>
      <c r="F71" s="407" t="str">
        <f>IF(ISERROR(AVERAGE('C WAT Data'!B312:M315)),"",AVERAGE('C WAT Data'!B312:M315))</f>
        <v/>
      </c>
      <c r="G71" s="396">
        <f>'C WAT Data'!$N$321</f>
        <v>0</v>
      </c>
      <c r="H71" s="395"/>
      <c r="I71" s="395"/>
      <c r="J71" s="395"/>
      <c r="K71" s="395"/>
    </row>
    <row r="72" spans="1:11" ht="11.25">
      <c r="A72" s="383"/>
      <c r="B72" s="383" t="str">
        <f>'B Reg Taxi Data'!A256</f>
        <v>85th Percentile (minutes)</v>
      </c>
      <c r="C72" s="407" t="str">
        <f>IF(ISERROR(AVERAGE('B Reg Taxi Data'!B308:M311)),"",AVERAGE('B Reg Taxi Data'!B308:M311))</f>
        <v/>
      </c>
      <c r="D72" s="396">
        <f>'B Reg Taxi Data'!$N$317</f>
        <v>0</v>
      </c>
      <c r="E72" s="401"/>
      <c r="F72" s="407" t="str">
        <f>IF(ISERROR('C WAT Data'!B326:M329),"",AVERAGE('C WAT Data'!B326:M329))</f>
        <v/>
      </c>
      <c r="G72" s="396">
        <f>'C WAT Data'!$N$335</f>
        <v>0</v>
      </c>
      <c r="H72" s="395"/>
      <c r="I72" s="395"/>
      <c r="J72" s="395"/>
      <c r="K72" s="395"/>
    </row>
    <row r="73" spans="1:11" ht="5.55" customHeight="1">
      <c r="A73" s="392"/>
      <c r="B73" s="392"/>
      <c r="C73" s="409"/>
      <c r="E73" s="408"/>
      <c r="F73" s="382"/>
      <c r="G73" s="382"/>
      <c r="H73" s="395"/>
      <c r="I73" s="395"/>
      <c r="J73" s="395"/>
      <c r="K73" s="395"/>
    </row>
    <row r="74" spans="1:11" ht="28.8">
      <c r="A74" s="391" t="s">
        <v>168</v>
      </c>
      <c r="B74" s="392"/>
      <c r="C74" s="393" t="s">
        <v>167</v>
      </c>
      <c r="D74" s="393" t="s">
        <v>169</v>
      </c>
      <c r="E74" s="394"/>
      <c r="F74" s="393" t="s">
        <v>167</v>
      </c>
      <c r="G74" s="393" t="s">
        <v>169</v>
      </c>
      <c r="H74" s="395"/>
      <c r="I74" s="395"/>
      <c r="J74" s="395"/>
      <c r="K74" s="395"/>
    </row>
    <row r="75" spans="1:11" ht="11.25">
      <c r="A75" s="383"/>
      <c r="B75" s="383" t="str">
        <f>'B Reg Taxi Data'!A257</f>
        <v>Pickup &lt; 10 minutes</v>
      </c>
      <c r="C75" s="396" t="str">
        <f>F71</f>
        <v/>
      </c>
      <c r="D75" s="396">
        <f>'B Reg Taxi Data'!$I$388</f>
        <v>0</v>
      </c>
      <c r="E75" s="401"/>
      <c r="F75" s="396" t="str">
        <f>IF(ISERROR(AVERAGE('C WAT Data'!B275:M275,'C WAT Data'!B283:M283,'C WAT Data'!B291:M291,'C WAT Data'!B299:M299)),"",AVERAGE('C WAT Data'!B275:M275,'C WAT Data'!B283:M283,'C WAT Data'!B291:M291,'C WAT Data'!B299:M299))</f>
        <v/>
      </c>
      <c r="G75" s="396">
        <f>'C WAT Data'!$N$354</f>
        <v>0</v>
      </c>
      <c r="H75" s="388"/>
      <c r="I75" s="388"/>
      <c r="J75" s="388"/>
      <c r="K75" s="388"/>
    </row>
    <row r="76" spans="1:11" ht="11.25">
      <c r="A76" s="383"/>
      <c r="B76" s="383" t="str">
        <f>'B Reg Taxi Data'!A258</f>
        <v>Pickup in 10 to 15 minutes</v>
      </c>
      <c r="C76" s="396" t="str">
        <f>IF(ISERROR(AVERAGE('B Reg Taxi Data'!B258:M258,'B Reg Taxi Data'!B266:M266,'B Reg Taxi Data'!B274:M274,'B Reg Taxi Data'!B282:M282)),"",AVERAGE('B Reg Taxi Data'!B258:M258,'B Reg Taxi Data'!B266:M266,'B Reg Taxi Data'!B274:M274,'B Reg Taxi Data'!B282:M282))</f>
        <v/>
      </c>
      <c r="D76" s="396">
        <f>'B Reg Taxi Data'!$L$388</f>
        <v>0</v>
      </c>
      <c r="E76" s="401"/>
      <c r="F76" s="396" t="str">
        <f>IF(ISERROR(AVERAGE('C WAT Data'!B276:M276,'C WAT Data'!B284:M284,'C WAT Data'!B292:M292,'C WAT Data'!B300:M300)),"",AVERAGE('C WAT Data'!B276:M276,'C WAT Data'!B284:M284,'C WAT Data'!B292:M292,'C WAT Data'!B300:M300))</f>
        <v/>
      </c>
      <c r="G76" s="396">
        <f>'C WAT Data'!$N$368</f>
        <v>0</v>
      </c>
      <c r="H76" s="388"/>
      <c r="I76" s="388"/>
      <c r="J76" s="388"/>
      <c r="K76" s="388"/>
    </row>
    <row r="77" spans="1:11" ht="11.25">
      <c r="A77" s="383"/>
      <c r="B77" s="383" t="str">
        <f>'B Reg Taxi Data'!A259</f>
        <v>Pickup &gt; 15 minutes</v>
      </c>
      <c r="C77" s="396" t="str">
        <f>IF(ISERROR(AVERAGE('B Reg Taxi Data'!B259:M259,'B Reg Taxi Data'!B267:M267,'B Reg Taxi Data'!B275:M275,'B Reg Taxi Data'!B283:M283)),"",AVERAGE('B Reg Taxi Data'!B259:M259,'B Reg Taxi Data'!B267:M267,'B Reg Taxi Data'!B275:M275,'B Reg Taxi Data'!B283:M283))</f>
        <v/>
      </c>
      <c r="D77" s="396">
        <f>'B Reg Taxi Data'!$N$388</f>
        <v>0</v>
      </c>
      <c r="E77" s="401"/>
      <c r="F77" s="396" t="str">
        <f>IF(ISERROR(AVERAGE('C WAT Data'!B277:M277,'C WAT Data'!B285:M285,'C WAT Data'!B293:M293,'C WAT Data'!B301:M301)),"",AVERAGE('C WAT Data'!B277:M277,'C WAT Data'!B285:M285,'C WAT Data'!B293:M293,'C WAT Data'!B301:M301))</f>
        <v/>
      </c>
      <c r="G77" s="396">
        <f>'C WAT Data'!$N$387</f>
        <v>0</v>
      </c>
      <c r="H77" s="388"/>
      <c r="I77" s="388"/>
      <c r="J77" s="388"/>
      <c r="K77" s="388"/>
    </row>
    <row r="78" spans="1:11" ht="5.55" customHeight="1">
      <c r="A78" s="383"/>
      <c r="B78" s="383"/>
      <c r="C78" s="407"/>
      <c r="D78" s="385"/>
      <c r="E78" s="401"/>
      <c r="F78" s="385"/>
      <c r="G78" s="385"/>
      <c r="H78" s="388"/>
      <c r="I78" s="388"/>
      <c r="J78" s="388"/>
      <c r="K78" s="388"/>
    </row>
    <row r="79" spans="1:11" ht="11.25">
      <c r="A79" s="391" t="s">
        <v>171</v>
      </c>
      <c r="B79" s="392"/>
      <c r="C79" s="410"/>
      <c r="D79" s="410"/>
      <c r="E79" s="394"/>
      <c r="F79" s="410"/>
      <c r="G79" s="410"/>
      <c r="H79" s="395"/>
      <c r="I79" s="395"/>
      <c r="J79" s="395"/>
      <c r="K79" s="395"/>
    </row>
    <row r="80" spans="1:11" ht="11.25">
      <c r="A80" s="383"/>
      <c r="B80" s="383" t="s">
        <v>145</v>
      </c>
      <c r="C80" s="664">
        <f>'B Reg Taxi Data'!$C$303</f>
        <v>0</v>
      </c>
      <c r="D80" s="665"/>
      <c r="E80" s="401"/>
      <c r="F80" s="664">
        <f>'C WAT Data'!$C$321</f>
        <v>0</v>
      </c>
      <c r="G80" s="665"/>
      <c r="H80" s="388"/>
      <c r="I80" s="388"/>
      <c r="J80" s="388"/>
      <c r="K80" s="388"/>
    </row>
    <row r="81" spans="1:11" ht="11.25">
      <c r="A81" s="383"/>
      <c r="B81" s="383" t="s">
        <v>153</v>
      </c>
      <c r="C81" s="664">
        <f>'B Reg Taxi Data'!$G$303</f>
        <v>0</v>
      </c>
      <c r="D81" s="665"/>
      <c r="E81" s="401"/>
      <c r="F81" s="664">
        <f>'C WAT Data'!$G$321</f>
        <v>0</v>
      </c>
      <c r="G81" s="665"/>
      <c r="H81" s="388"/>
      <c r="I81" s="388"/>
      <c r="J81" s="388"/>
      <c r="K81" s="388"/>
    </row>
    <row r="82" spans="1:11" ht="11.25">
      <c r="A82" s="392"/>
      <c r="B82" s="392"/>
      <c r="C82" s="409"/>
      <c r="E82" s="408"/>
      <c r="F82" s="382"/>
      <c r="G82" s="382"/>
      <c r="H82" s="395"/>
      <c r="I82" s="395"/>
      <c r="J82" s="395"/>
      <c r="K82" s="395"/>
    </row>
  </sheetData>
  <sheetProtection sheet="1" objects="1" scenarios="1" selectLockedCells="1"/>
  <mergeCells count="62">
    <mergeCell ref="C54:D54"/>
    <mergeCell ref="F54:G54"/>
    <mergeCell ref="C55:D55"/>
    <mergeCell ref="F55:G55"/>
    <mergeCell ref="C45:D45"/>
    <mergeCell ref="C46:D46"/>
    <mergeCell ref="C47:D47"/>
    <mergeCell ref="F45:G45"/>
    <mergeCell ref="F46:G46"/>
    <mergeCell ref="F47:G47"/>
    <mergeCell ref="C10:D10"/>
    <mergeCell ref="F10:G10"/>
    <mergeCell ref="A8:K8"/>
    <mergeCell ref="C26:D26"/>
    <mergeCell ref="F26:G26"/>
    <mergeCell ref="F27:G27"/>
    <mergeCell ref="A35:K35"/>
    <mergeCell ref="C37:D37"/>
    <mergeCell ref="F37:G37"/>
    <mergeCell ref="I37:J37"/>
    <mergeCell ref="C81:D81"/>
    <mergeCell ref="F81:G81"/>
    <mergeCell ref="C65:D65"/>
    <mergeCell ref="F65:G65"/>
    <mergeCell ref="C67:D67"/>
    <mergeCell ref="C68:D68"/>
    <mergeCell ref="F67:G67"/>
    <mergeCell ref="F68:G68"/>
    <mergeCell ref="C80:D80"/>
    <mergeCell ref="F80:G80"/>
    <mergeCell ref="F43:G43"/>
    <mergeCell ref="G5:J5"/>
    <mergeCell ref="C5:E5"/>
    <mergeCell ref="C32:E32"/>
    <mergeCell ref="G32:J32"/>
    <mergeCell ref="C14:D14"/>
    <mergeCell ref="F14:G14"/>
    <mergeCell ref="C15:D15"/>
    <mergeCell ref="F15:G15"/>
    <mergeCell ref="C41:D41"/>
    <mergeCell ref="F41:G41"/>
    <mergeCell ref="I10:J10"/>
    <mergeCell ref="I14:J14"/>
    <mergeCell ref="I15:J15"/>
    <mergeCell ref="I41:J41"/>
    <mergeCell ref="C27:D27"/>
    <mergeCell ref="I67:J67"/>
    <mergeCell ref="I68:J68"/>
    <mergeCell ref="I65:J65"/>
    <mergeCell ref="I43:J43"/>
    <mergeCell ref="I49:J49"/>
    <mergeCell ref="I50:J50"/>
    <mergeCell ref="I44:J44"/>
    <mergeCell ref="I45:J45"/>
    <mergeCell ref="I46:J46"/>
    <mergeCell ref="I47:J47"/>
    <mergeCell ref="A63:K63"/>
    <mergeCell ref="C44:D44"/>
    <mergeCell ref="F44:G44"/>
    <mergeCell ref="C60:E60"/>
    <mergeCell ref="G60:J60"/>
    <mergeCell ref="C43:D43"/>
  </mergeCells>
  <printOptions/>
  <pageMargins left="0.7" right="0.7" top="0.75" bottom="0.75" header="0.3" footer="0.3"/>
  <pageSetup horizontalDpi="600" verticalDpi="600" orientation="landscape" r:id="rId1"/>
  <headerFooter>
    <oddHeader>&amp;CD:  Taxi Data Dashboard</oddHeader>
    <oddFooter>&amp;LPTBoard SSA   (updated May 9, 2018)&amp;Cwww.ptboard.bc.ca&amp;RPage &amp;P of &amp;N</oddFooter>
  </headerFooter>
  <rowBreaks count="2" manualBreakCount="2">
    <brk id="28" max="16383" man="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Province of British Columbia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McGee, Michael M TRAN:EX</cp:lastModifiedBy>
  <cp:lastPrinted>2018-05-08T20:43:34Z</cp:lastPrinted>
  <dcterms:created xsi:type="dcterms:W3CDTF">2013-03-01T22:15:35Z</dcterms:created>
  <dcterms:modified xsi:type="dcterms:W3CDTF">2018-05-10T18:10:08Z</dcterms:modified>
  <cp:category/>
  <cp:version/>
  <cp:contentType/>
  <cp:contentStatus/>
</cp:coreProperties>
</file>